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5" i="1" l="1"/>
  <c r="P105" i="1"/>
  <c r="Q105" i="1"/>
  <c r="N25" i="5"/>
  <c r="N8" i="5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6" i="1"/>
  <c r="P66" i="1"/>
  <c r="O66" i="1"/>
  <c r="Q65" i="1"/>
  <c r="P65" i="1"/>
  <c r="O65" i="1"/>
  <c r="Q64" i="1"/>
  <c r="P64" i="1"/>
  <c r="O64" i="1"/>
  <c r="Q67" i="1"/>
  <c r="P67" i="1"/>
  <c r="O67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6" i="1"/>
  <c r="P6" i="1"/>
  <c r="O6" i="1"/>
  <c r="Q5" i="1"/>
  <c r="P5" i="1"/>
  <c r="O5" i="1"/>
  <c r="Q4" i="1"/>
  <c r="P4" i="1"/>
  <c r="O4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5" i="1"/>
  <c r="DO148" i="1"/>
  <c r="DG174" i="1"/>
  <c r="DK172" i="1"/>
  <c r="DC172" i="1"/>
  <c r="EA172" i="1"/>
  <c r="DY158" i="1"/>
  <c r="DE158" i="1"/>
  <c r="DU135" i="1"/>
  <c r="DP173" i="1"/>
  <c r="DJ136" i="1"/>
  <c r="DW114" i="1"/>
  <c r="DE171" i="1"/>
  <c r="DE24" i="1"/>
  <c r="DE15" i="1"/>
  <c r="DE167" i="1"/>
  <c r="DE160" i="1"/>
  <c r="DC154" i="1"/>
  <c r="DC145" i="1"/>
  <c r="DC137" i="1"/>
  <c r="DC127" i="1"/>
  <c r="DC119" i="1"/>
  <c r="DC110" i="1"/>
  <c r="DC101" i="1"/>
  <c r="DC92" i="1"/>
  <c r="DC84" i="1"/>
  <c r="DF76" i="1"/>
  <c r="DC68" i="1"/>
  <c r="DF66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7" i="1"/>
  <c r="DF67" i="1"/>
  <c r="DG67" i="1"/>
  <c r="DK67" i="1"/>
  <c r="DN67" i="1"/>
  <c r="DO67" i="1"/>
  <c r="DR67" i="1"/>
  <c r="DS67" i="1"/>
  <c r="DT67" i="1"/>
  <c r="DW67" i="1"/>
  <c r="DX67" i="1"/>
  <c r="DZ67" i="1"/>
  <c r="EB67" i="1"/>
  <c r="ED67" i="1"/>
  <c r="EE67" i="1"/>
  <c r="DE62" i="1"/>
  <c r="DO62" i="1"/>
  <c r="DP62" i="1"/>
  <c r="DZ62" i="1"/>
  <c r="EA62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G66" i="1"/>
  <c r="DH66" i="1"/>
  <c r="DI66" i="1"/>
  <c r="DK66" i="1"/>
  <c r="DL66" i="1"/>
  <c r="DM66" i="1"/>
  <c r="DO66" i="1"/>
  <c r="DP66" i="1"/>
  <c r="DQ66" i="1"/>
  <c r="DS66" i="1"/>
  <c r="DT66" i="1"/>
  <c r="DU66" i="1"/>
  <c r="DW66" i="1"/>
  <c r="DX66" i="1"/>
  <c r="DY66" i="1"/>
  <c r="EA66" i="1"/>
  <c r="EB66" i="1"/>
  <c r="EC66" i="1"/>
  <c r="EE66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5" i="1"/>
  <c r="DI175" i="1"/>
  <c r="DM175" i="1"/>
  <c r="DQ175" i="1"/>
  <c r="DU175" i="1"/>
  <c r="DY175" i="1"/>
  <c r="EC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6" i="1"/>
  <c r="DU136" i="1"/>
  <c r="EB136" i="1"/>
  <c r="DW136" i="1"/>
  <c r="DK136" i="1"/>
  <c r="DG136" i="1"/>
  <c r="DX136" i="1"/>
  <c r="DT136" i="1"/>
  <c r="DH136" i="1"/>
  <c r="DD136" i="1"/>
  <c r="DE114" i="1"/>
  <c r="DI114" i="1"/>
  <c r="DM114" i="1"/>
  <c r="DQ114" i="1"/>
  <c r="DU114" i="1"/>
  <c r="DY114" i="1"/>
  <c r="DX135" i="1"/>
  <c r="DP135" i="1"/>
  <c r="DR158" i="1"/>
  <c r="DJ158" i="1"/>
  <c r="DK135" i="1"/>
  <c r="DO135" i="1"/>
  <c r="EA135" i="1"/>
  <c r="EE135" i="1"/>
  <c r="DN135" i="1"/>
  <c r="DR135" i="1"/>
  <c r="ED135" i="1"/>
  <c r="DD158" i="1"/>
  <c r="DP158" i="1"/>
  <c r="DT158" i="1"/>
  <c r="DC158" i="1"/>
  <c r="DG158" i="1"/>
  <c r="DS158" i="1"/>
  <c r="DW158" i="1"/>
  <c r="EB175" i="1"/>
  <c r="DT175" i="1"/>
  <c r="DH175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5" i="1"/>
  <c r="DJ135" i="1"/>
  <c r="DW135" i="1"/>
  <c r="DG135" i="1"/>
  <c r="DZ158" i="1"/>
  <c r="DL136" i="1"/>
  <c r="EC136" i="1"/>
  <c r="DO136" i="1"/>
  <c r="DZ136" i="1"/>
  <c r="DE136" i="1"/>
  <c r="DY148" i="1"/>
  <c r="DL148" i="1"/>
  <c r="DM148" i="1"/>
  <c r="DV148" i="1"/>
  <c r="DF148" i="1"/>
  <c r="DS148" i="1"/>
  <c r="DC148" i="1"/>
  <c r="EE175" i="1"/>
  <c r="EA175" i="1"/>
  <c r="DW175" i="1"/>
  <c r="DS175" i="1"/>
  <c r="DO175" i="1"/>
  <c r="DK175" i="1"/>
  <c r="DG175" i="1"/>
  <c r="DC175" i="1"/>
  <c r="ED171" i="1"/>
  <c r="DZ171" i="1"/>
  <c r="DV171" i="1"/>
  <c r="DR171" i="1"/>
  <c r="DN171" i="1"/>
  <c r="DJ171" i="1"/>
  <c r="DF171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1" i="1"/>
  <c r="DW141" i="1"/>
  <c r="DO141" i="1"/>
  <c r="DG141" i="1"/>
  <c r="EA137" i="1"/>
  <c r="DS137" i="1"/>
  <c r="DK137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5" i="1"/>
  <c r="DW115" i="1"/>
  <c r="DO115" i="1"/>
  <c r="DG115" i="1"/>
  <c r="EA110" i="1"/>
  <c r="DS110" i="1"/>
  <c r="DK110" i="1"/>
  <c r="EE106" i="1"/>
  <c r="DW106" i="1"/>
  <c r="DO106" i="1"/>
  <c r="DG106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5" i="1"/>
  <c r="DP175" i="1"/>
  <c r="DL175" i="1"/>
  <c r="DD175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5" i="1"/>
  <c r="DF135" i="1"/>
  <c r="DS135" i="1"/>
  <c r="DC135" i="1"/>
  <c r="DH135" i="1"/>
  <c r="DP136" i="1"/>
  <c r="DC136" i="1"/>
  <c r="DS136" i="1"/>
  <c r="ED136" i="1"/>
  <c r="DQ148" i="1"/>
  <c r="DI148" i="1"/>
  <c r="DD148" i="1"/>
  <c r="DE148" i="1"/>
  <c r="DR148" i="1"/>
  <c r="EE148" i="1"/>
  <c r="ED175" i="1"/>
  <c r="DZ175" i="1"/>
  <c r="DV175" i="1"/>
  <c r="DR175" i="1"/>
  <c r="DN175" i="1"/>
  <c r="DJ175" i="1"/>
  <c r="EC171" i="1"/>
  <c r="DY171" i="1"/>
  <c r="DU171" i="1"/>
  <c r="DQ171" i="1"/>
  <c r="DM171" i="1"/>
  <c r="DI171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1" i="1"/>
  <c r="DV141" i="1"/>
  <c r="DN141" i="1"/>
  <c r="DF141" i="1"/>
  <c r="DZ137" i="1"/>
  <c r="DR137" i="1"/>
  <c r="DJ137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5" i="1"/>
  <c r="DV115" i="1"/>
  <c r="DN115" i="1"/>
  <c r="DF115" i="1"/>
  <c r="DZ110" i="1"/>
  <c r="DR110" i="1"/>
  <c r="DJ110" i="1"/>
  <c r="ED106" i="1"/>
  <c r="DV106" i="1"/>
  <c r="DN106" i="1"/>
  <c r="DF106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7" i="1"/>
  <c r="DH67" i="1"/>
  <c r="DL67" i="1"/>
  <c r="DE67" i="1"/>
  <c r="DI67" i="1"/>
  <c r="DM67" i="1"/>
  <c r="DQ67" i="1"/>
  <c r="DU67" i="1"/>
  <c r="DY67" i="1"/>
  <c r="EC67" i="1"/>
  <c r="ED66" i="1"/>
  <c r="DZ66" i="1"/>
  <c r="DV66" i="1"/>
  <c r="DR66" i="1"/>
  <c r="DN66" i="1"/>
  <c r="DJ66" i="1"/>
  <c r="EA67" i="1"/>
  <c r="DV67" i="1"/>
  <c r="DP67" i="1"/>
  <c r="DJ67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6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5" i="4"/>
  <c r="AM60" i="4"/>
  <c r="AM56" i="4"/>
  <c r="AM52" i="4"/>
  <c r="AM48" i="4"/>
  <c r="AM44" i="4"/>
  <c r="AM40" i="4"/>
  <c r="AM36" i="4"/>
  <c r="AM32" i="4"/>
  <c r="AM28" i="4"/>
  <c r="AM24" i="4"/>
  <c r="AM20" i="4"/>
  <c r="AM16" i="4"/>
  <c r="AM12" i="4"/>
  <c r="AM8" i="4"/>
  <c r="AM4" i="4"/>
  <c r="AM63" i="4"/>
  <c r="AM59" i="4"/>
  <c r="AM55" i="4"/>
  <c r="AM51" i="4"/>
  <c r="AM47" i="4"/>
  <c r="AM43" i="4"/>
  <c r="AM39" i="4"/>
  <c r="AM35" i="4"/>
  <c r="AM31" i="4"/>
  <c r="AM27" i="4"/>
  <c r="AM23" i="4"/>
  <c r="AM19" i="4"/>
  <c r="AM15" i="4"/>
  <c r="AM11" i="4"/>
  <c r="AM7" i="4"/>
  <c r="AM3" i="4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3" i="1"/>
  <c r="DX173" i="1"/>
  <c r="DL173" i="1"/>
  <c r="EB173" i="1"/>
  <c r="DD173" i="1"/>
  <c r="DT173" i="1"/>
  <c r="DL135" i="1"/>
  <c r="DQ135" i="1"/>
  <c r="DE135" i="1"/>
  <c r="EB135" i="1"/>
  <c r="DS172" i="1"/>
  <c r="N26" i="5"/>
  <c r="DL114" i="1"/>
  <c r="ED173" i="1"/>
  <c r="DZ173" i="1"/>
  <c r="DV173" i="1"/>
  <c r="DR173" i="1"/>
  <c r="DN173" i="1"/>
  <c r="DJ173" i="1"/>
  <c r="DF173" i="1"/>
  <c r="DN158" i="1"/>
  <c r="EE172" i="1"/>
  <c r="DW172" i="1"/>
  <c r="DO172" i="1"/>
  <c r="DG172" i="1"/>
  <c r="DW174" i="1"/>
  <c r="DC174" i="1"/>
  <c r="DK174" i="1"/>
  <c r="DS174" i="1"/>
  <c r="EA174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4" i="1"/>
  <c r="DO17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6" i="1"/>
  <c r="EA136" i="1"/>
  <c r="DQ136" i="1"/>
  <c r="DF136" i="1"/>
  <c r="ED158" i="1"/>
  <c r="DU158" i="1"/>
  <c r="DI158" i="1"/>
  <c r="EE114" i="1"/>
  <c r="EB114" i="1"/>
  <c r="DR114" i="1"/>
  <c r="DG114" i="1"/>
  <c r="DC173" i="1"/>
  <c r="DE173" i="1"/>
  <c r="DG173" i="1"/>
  <c r="DI173" i="1"/>
  <c r="DK173" i="1"/>
  <c r="DM173" i="1"/>
  <c r="DO173" i="1"/>
  <c r="DQ173" i="1"/>
  <c r="DS173" i="1"/>
  <c r="DU173" i="1"/>
  <c r="DW173" i="1"/>
  <c r="DY173" i="1"/>
  <c r="EA173" i="1"/>
  <c r="EC173" i="1"/>
  <c r="EE173" i="1"/>
  <c r="DF158" i="1"/>
  <c r="DM158" i="1"/>
  <c r="DQ158" i="1"/>
  <c r="DV158" i="1"/>
  <c r="EC158" i="1"/>
  <c r="DE174" i="1"/>
  <c r="DI174" i="1"/>
  <c r="DM174" i="1"/>
  <c r="DQ174" i="1"/>
  <c r="DU174" i="1"/>
  <c r="DY174" i="1"/>
  <c r="EC174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6" i="1"/>
  <c r="DD135" i="1"/>
  <c r="DI135" i="1"/>
  <c r="DM135" i="1"/>
  <c r="DT135" i="1"/>
  <c r="DY135" i="1"/>
  <c r="EC135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4" i="1"/>
  <c r="DJ114" i="1"/>
  <c r="DO114" i="1"/>
  <c r="DT114" i="1"/>
  <c r="DZ114" i="1"/>
  <c r="EC172" i="1"/>
  <c r="DY172" i="1"/>
  <c r="DU172" i="1"/>
  <c r="DQ172" i="1"/>
  <c r="DM172" i="1"/>
  <c r="DI172" i="1"/>
  <c r="DE17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2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DI136" i="1"/>
  <c r="DN136" i="1"/>
  <c r="DR136" i="1"/>
  <c r="DY136" i="1"/>
  <c r="ED174" i="1"/>
  <c r="EB174" i="1"/>
  <c r="DZ174" i="1"/>
  <c r="DX174" i="1"/>
  <c r="DV174" i="1"/>
  <c r="DT174" i="1"/>
  <c r="DR174" i="1"/>
  <c r="DP174" i="1"/>
  <c r="DN174" i="1"/>
  <c r="DL174" i="1"/>
  <c r="DJ174" i="1"/>
  <c r="DH174" i="1"/>
  <c r="DF174" i="1"/>
  <c r="DD174" i="1"/>
  <c r="DH148" i="1"/>
  <c r="G4" i="4"/>
  <c r="AM2" i="4"/>
</calcChain>
</file>

<file path=xl/sharedStrings.xml><?xml version="1.0" encoding="utf-8"?>
<sst xmlns="http://schemas.openxmlformats.org/spreadsheetml/2006/main" count="1038" uniqueCount="296">
  <si>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</si>
  <si>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</si>
  <si>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</si>
  <si>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</si>
  <si>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</si>
  <si>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</si>
  <si>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</si>
  <si>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</si>
  <si>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</si>
  <si>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</si>
  <si>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</si>
  <si>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</si>
  <si>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</si>
  <si>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</si>
  <si>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</si>
  <si>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</si>
  <si>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</si>
  <si>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</si>
  <si>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</si>
  <si>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</si>
  <si>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</si>
  <si>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</si>
  <si>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</si>
  <si>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</si>
  <si>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</si>
  <si>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</si>
  <si>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</si>
  <si>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</si>
  <si>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</si>
  <si>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</si>
  <si>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</si>
  <si>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</si>
  <si>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</si>
  <si>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</si>
  <si>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</si>
  <si>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</si>
  <si>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</si>
  <si>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</si>
  <si>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</si>
  <si>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</si>
  <si>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</si>
  <si>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</si>
  <si>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</si>
  <si>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</si>
  <si>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</si>
  <si>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</si>
  <si>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</si>
  <si>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</si>
  <si>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</si>
  <si>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</si>
  <si>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</si>
  <si>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</si>
  <si>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</si>
  <si>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</si>
  <si>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</si>
  <si>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</si>
  <si>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</si>
  <si>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</si>
  <si>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</si>
  <si>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</si>
  <si>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</si>
  <si>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</si>
  <si>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</si>
  <si>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</si>
  <si>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</si>
  <si>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</si>
  <si>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</si>
  <si>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</si>
  <si>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</si>
  <si>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</si>
  <si>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</si>
  <si>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</si>
  <si>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</si>
  <si>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</si>
  <si>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</si>
  <si>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</si>
  <si>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</si>
  <si>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</si>
  <si>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</si>
  <si>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</si>
  <si>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</si>
  <si>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</si>
  <si>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</si>
  <si>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</si>
  <si>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</si>
  <si>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</si>
  <si>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</si>
  <si>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</si>
  <si>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</si>
  <si>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</si>
  <si>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</si>
  <si>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</si>
  <si>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</si>
  <si>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</si>
  <si>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</si>
  <si>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</si>
  <si>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</si>
  <si>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</si>
  <si>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</si>
  <si>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</si>
  <si>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</si>
  <si>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</si>
  <si>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</si>
  <si>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</si>
  <si>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</si>
  <si>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</si>
  <si>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</si>
  <si>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</si>
  <si>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</si>
  <si>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</si>
  <si>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</si>
  <si>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</si>
  <si>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</si>
  <si>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</si>
  <si>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</si>
  <si>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</si>
  <si>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</si>
  <si>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</si>
  <si>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</si>
  <si>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</si>
  <si>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</si>
  <si>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</si>
  <si>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</si>
  <si>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</si>
  <si>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</si>
  <si>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</si>
  <si>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</si>
  <si>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</si>
  <si>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</si>
  <si>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</si>
  <si>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</si>
  <si>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</si>
  <si>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</si>
  <si>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</si>
  <si>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</si>
  <si>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</si>
  <si>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</si>
  <si>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American Golden Plover</t>
  </si>
  <si>
    <t>Perth</t>
  </si>
  <si>
    <t>03/08/1883</t>
  </si>
  <si>
    <t>26/11/1887</t>
  </si>
  <si>
    <t>ad</t>
  </si>
  <si>
    <t>West Fenton</t>
  </si>
  <si>
    <t>Musselburgh</t>
  </si>
  <si>
    <t>Aberlady Bay</t>
  </si>
  <si>
    <t>Stronsay</t>
  </si>
  <si>
    <t/>
  </si>
  <si>
    <t>North Ronaldsay</t>
  </si>
  <si>
    <t>Fetlar</t>
  </si>
  <si>
    <t>Foula</t>
  </si>
  <si>
    <t>Scatness</t>
  </si>
  <si>
    <t>Barassie</t>
  </si>
  <si>
    <t>Cumnock</t>
  </si>
  <si>
    <t>Ythan Estuary</t>
  </si>
  <si>
    <t>Aberlady</t>
  </si>
  <si>
    <t>Maidens</t>
  </si>
  <si>
    <t>Stove, Deerness</t>
  </si>
  <si>
    <t>Spiggie</t>
  </si>
  <si>
    <t>St Kilda</t>
  </si>
  <si>
    <t>Cleat, Holm</t>
  </si>
  <si>
    <t>St Fergus</t>
  </si>
  <si>
    <t>Tingwall</t>
  </si>
  <si>
    <t>Fladdabister/Aithsetter</t>
  </si>
  <si>
    <t>Sandness</t>
  </si>
  <si>
    <t>Birsay</t>
  </si>
  <si>
    <t>Monkton Toon &amp; Bogside</t>
  </si>
  <si>
    <t>Kinneil</t>
  </si>
  <si>
    <t>Sandwick</t>
  </si>
  <si>
    <t>Guardbridge</t>
  </si>
  <si>
    <t>Fleck</t>
  </si>
  <si>
    <t>Tiree</t>
  </si>
  <si>
    <t>Papa Westray</t>
  </si>
  <si>
    <t>Torlum</t>
  </si>
  <si>
    <t>Noss Farm</t>
  </si>
  <si>
    <t>0508</t>
  </si>
  <si>
    <t>Oronsay</t>
  </si>
  <si>
    <t>Tyninghame</t>
  </si>
  <si>
    <t>Greenhill &amp; Crossapol</t>
  </si>
  <si>
    <t>Cros (Cross) &amp; Eòropaidh (Europie)</t>
  </si>
  <si>
    <t>Lewis</t>
  </si>
  <si>
    <t>Overbister</t>
  </si>
  <si>
    <t>Sanday</t>
  </si>
  <si>
    <t>Funzie</t>
  </si>
  <si>
    <t>Challister &amp; Vatshoull</t>
  </si>
  <si>
    <t>Whalsay</t>
  </si>
  <si>
    <t>Eòropaidh (Europie)</t>
  </si>
  <si>
    <t>The Wig</t>
  </si>
  <si>
    <t>Loch Ryan</t>
  </si>
  <si>
    <t>Tobha Mòr (Howmore)</t>
  </si>
  <si>
    <t xml:space="preserve">Ceann Ear  </t>
  </si>
  <si>
    <t>Heiskeir (Monach Islands)</t>
  </si>
  <si>
    <t>Greentoft, Deerness</t>
  </si>
  <si>
    <t>Mainland</t>
  </si>
  <si>
    <t>Àird a' Mhachair (Ardivachar)</t>
  </si>
  <si>
    <t>Balgray Reservoir</t>
  </si>
  <si>
    <t>Hilltoft, Holm</t>
  </si>
  <si>
    <t>Sandaig</t>
  </si>
  <si>
    <t>Tofts</t>
  </si>
  <si>
    <t>Griminis (Griminish)</t>
  </si>
  <si>
    <t>Benbecula</t>
  </si>
  <si>
    <t>Haroldswick</t>
  </si>
  <si>
    <t>Unst</t>
  </si>
  <si>
    <t>Geirinis (West Gerinish)</t>
  </si>
  <si>
    <t>Seafield Bay</t>
  </si>
  <si>
    <t>Annan</t>
  </si>
  <si>
    <t>Add estuary</t>
  </si>
  <si>
    <t>Greenhill</t>
  </si>
  <si>
    <t>Dalsetter</t>
  </si>
  <si>
    <t>Baghasdal (North Boisdale)</t>
  </si>
  <si>
    <t>Baltasound</t>
  </si>
  <si>
    <t>0508, 09</t>
  </si>
  <si>
    <t>Gleann Mòr</t>
  </si>
  <si>
    <t>10</t>
  </si>
  <si>
    <t>Balevullin</t>
  </si>
  <si>
    <t>Eòlaigearraidh (Eoligarry)</t>
  </si>
  <si>
    <t>Loch a' Phuill</t>
  </si>
  <si>
    <t>Siadar (Shader) to Loch Ordais</t>
  </si>
  <si>
    <t>Loch Bì (Loch Bee)</t>
  </si>
  <si>
    <t>Bòrnais (Bornish)</t>
  </si>
  <si>
    <t>09</t>
  </si>
  <si>
    <t>Barrapol &amp; Sandaig</t>
  </si>
  <si>
    <t>Eòropaidh (Eoropie)</t>
  </si>
  <si>
    <t>Grindigar, Deerness</t>
  </si>
  <si>
    <t>Mullach Mòr</t>
  </si>
  <si>
    <t>Skaw</t>
  </si>
  <si>
    <t>Grindigar &amp; Watermoss, Deerness</t>
  </si>
  <si>
    <t>Boddam</t>
  </si>
  <si>
    <t>Baleshare</t>
  </si>
  <si>
    <t>Watermoss &amp; Waterfield, Deerness</t>
  </si>
  <si>
    <t>c-i</t>
  </si>
  <si>
    <t>11</t>
  </si>
  <si>
    <r>
      <t xml:space="preserve">American Golden Plover </t>
    </r>
    <r>
      <rPr>
        <b/>
        <i/>
        <sz val="8"/>
        <color indexed="8"/>
        <rFont val="Arial"/>
      </rPr>
      <t>Pluvialis dominica</t>
    </r>
  </si>
  <si>
    <t>1cy</t>
  </si>
  <si>
    <t>1cy (2nd)</t>
  </si>
  <si>
    <t>1cys</t>
  </si>
  <si>
    <t xml:space="preserve">1cy  </t>
  </si>
  <si>
    <t>2cy</t>
  </si>
  <si>
    <t>North Boisdale</t>
  </si>
  <si>
    <t>Near Liniclate</t>
  </si>
  <si>
    <t>Pool of Virkie, Quendale &amp; Ringasta</t>
  </si>
  <si>
    <t>Hirta</t>
  </si>
  <si>
    <t>Grimness</t>
  </si>
  <si>
    <t>South Ronaldsay</t>
  </si>
  <si>
    <t>Ardnave Loch</t>
  </si>
  <si>
    <t>Islay</t>
  </si>
  <si>
    <t>Loch Beg</t>
  </si>
  <si>
    <t>Mull</t>
  </si>
  <si>
    <t>Gluss and Sullom</t>
  </si>
  <si>
    <t>Bru</t>
  </si>
  <si>
    <t>Butt of Lewis</t>
  </si>
  <si>
    <t>Uibhist a Deas (South Uist)</t>
  </si>
  <si>
    <t>Uibhist a Tuath (North Uist)</t>
  </si>
  <si>
    <t>Loch of Spiggie &amp; Ringasta</t>
  </si>
  <si>
    <t>Beinn na Faoghla (Benbecula)</t>
  </si>
  <si>
    <t>Liniclate</t>
  </si>
  <si>
    <t>Barraigh (Barra)</t>
  </si>
  <si>
    <t>East Grangemouth</t>
  </si>
  <si>
    <t>Dundonald Camp</t>
  </si>
  <si>
    <t>Gailes</t>
  </si>
  <si>
    <t>Stilligarry &amp; Bòrnais (Bornish)</t>
  </si>
  <si>
    <t>Borgh (Borve), Beàrnaraigh (Berneray)</t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</si>
  <si>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</si>
  <si>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</si>
  <si>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</si>
  <si>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</si>
  <si>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2005-08 </t>
    </r>
    <r>
      <rPr>
        <i/>
        <sz val="8"/>
        <color indexed="8"/>
        <rFont val="Arial"/>
      </rPr>
      <t>SBRC Report</t>
    </r>
    <r>
      <rPr>
        <sz val="8"/>
        <color indexed="8"/>
        <rFont val="Arial"/>
        <family val="2"/>
      </rPr>
      <t xml:space="preserve"> &amp; BBRC summary</t>
    </r>
  </si>
  <si>
    <r>
      <t>2005-08 &amp; 2009</t>
    </r>
    <r>
      <rPr>
        <i/>
        <sz val="8"/>
        <rFont val="Arial"/>
        <family val="2"/>
      </rPr>
      <t xml:space="preserve"> SBRC Report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</si>
  <si>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</t>
    </r>
  </si>
  <si>
    <t>BBRC</t>
  </si>
  <si>
    <t>1cy, trapped</t>
  </si>
  <si>
    <t>Colonsay</t>
  </si>
  <si>
    <r>
      <t>Indeterminate American/Pacific Golden Plover</t>
    </r>
    <r>
      <rPr>
        <i/>
        <sz val="8"/>
        <color indexed="8"/>
        <rFont val="Arial"/>
      </rPr>
      <t xml:space="preserve"> </t>
    </r>
  </si>
  <si>
    <r>
      <rPr>
        <i/>
        <sz val="8"/>
        <color rgb="FF000000"/>
        <rFont val="Arial"/>
      </rPr>
      <t>Brit. Birds</t>
    </r>
    <r>
      <rPr>
        <sz val="8"/>
        <color rgb="FF000000"/>
        <rFont val="Arial"/>
      </rPr>
      <t xml:space="preserve"> 97: 578</t>
    </r>
  </si>
  <si>
    <t>No longer SBRC from 2010; judged by local committees</t>
  </si>
  <si>
    <t>Loch of Stenness</t>
  </si>
  <si>
    <t>Vaasetter</t>
  </si>
  <si>
    <t>Rippack</t>
  </si>
  <si>
    <t>Tarryfield</t>
  </si>
  <si>
    <t>Brecks o' Busta</t>
  </si>
  <si>
    <t>North Light</t>
  </si>
  <si>
    <t>Ringasta, Loch of Spiggie</t>
  </si>
  <si>
    <t>Everland</t>
  </si>
  <si>
    <t>Kennaby</t>
  </si>
  <si>
    <t>Rippack, Brecks o' Busta, South Park, Field and Setter</t>
  </si>
  <si>
    <t>Sandaig and Middleton</t>
  </si>
  <si>
    <t>North Hill</t>
  </si>
  <si>
    <t>Wick</t>
  </si>
  <si>
    <t>Buness</t>
  </si>
  <si>
    <t>Ruff Loch, West Burra</t>
  </si>
  <si>
    <t>Stenness, Esha Ness</t>
  </si>
  <si>
    <t>Ormacleit (Ormiclate)</t>
  </si>
  <si>
    <t>Bride's Ness &amp; Kirbist</t>
  </si>
  <si>
    <t>Sansheen</t>
  </si>
  <si>
    <t>St Mary's, Holm</t>
  </si>
  <si>
    <t>Gritley, Newark &amp; Snippigair, Deerness,</t>
  </si>
  <si>
    <t>Tor 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</si>
</sst>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indexed="8"/>
      <name val="Arial"/>
    </font>
    <font>
      <i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61">
    <xf numFmtId="0" fontId="0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9" fillId="0" borderId="0" xfId="0" applyFont="1" applyFill="1"/>
    <xf numFmtId="165" fontId="9" fillId="0" borderId="0" xfId="0" applyNumberFormat="1" applyFont="1" applyFill="1"/>
    <xf numFmtId="1" fontId="10" fillId="0" borderId="0" xfId="2" applyNumberFormat="1" applyFont="1" applyFill="1" applyAlignment="1">
      <alignment horizontal="right"/>
    </xf>
    <xf numFmtId="1" fontId="10" fillId="0" borderId="0" xfId="1" applyNumberFormat="1" applyFont="1" applyFill="1" applyAlignment="1">
      <alignment horizontal="right"/>
    </xf>
    <xf numFmtId="49" fontId="9" fillId="0" borderId="0" xfId="0" applyNumberFormat="1" applyFont="1" applyFill="1"/>
    <xf numFmtId="0" fontId="10" fillId="0" borderId="0" xfId="1" applyFont="1" applyFill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1" fillId="10" borderId="0" xfId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5" fontId="6" fillId="0" borderId="0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left"/>
    </xf>
    <xf numFmtId="15" fontId="15" fillId="11" borderId="2" xfId="0" applyNumberFormat="1" applyFont="1" applyFill="1" applyBorder="1" applyAlignment="1">
      <alignment horizontal="right"/>
    </xf>
    <xf numFmtId="15" fontId="15" fillId="0" borderId="2" xfId="0" applyNumberFormat="1" applyFont="1" applyBorder="1" applyAlignment="1">
      <alignment horizontal="right"/>
    </xf>
    <xf numFmtId="15" fontId="15" fillId="12" borderId="2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0" fontId="6" fillId="0" borderId="0" xfId="2" applyFont="1"/>
    <xf numFmtId="0" fontId="1" fillId="0" borderId="0" xfId="0" applyFont="1"/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Alignment="1">
      <alignment horizontal="right"/>
    </xf>
    <xf numFmtId="0" fontId="1" fillId="0" borderId="0" xfId="2" applyFont="1"/>
    <xf numFmtId="0" fontId="1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left"/>
    </xf>
    <xf numFmtId="165" fontId="1" fillId="0" borderId="0" xfId="2" applyNumberFormat="1" applyFont="1" applyFill="1" applyBorder="1" applyAlignment="1">
      <alignment horizontal="right"/>
    </xf>
    <xf numFmtId="15" fontId="15" fillId="13" borderId="2" xfId="0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6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tables'!$AL$4:$AL$63</c:f>
              <c:numCache>
                <c:formatCode>General</c:formatCode>
                <c:ptCount val="6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</c:numCache>
            </c:numRef>
          </c:cat>
          <c:val>
            <c:numRef>
              <c:f>'sbrc report tables'!$AM$4:$AM$63</c:f>
              <c:numCache>
                <c:formatCode>General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1.0</c:v>
                </c:pt>
                <c:pt idx="27">
                  <c:v>2.0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1.0</c:v>
                </c:pt>
                <c:pt idx="34">
                  <c:v>1.0</c:v>
                </c:pt>
                <c:pt idx="35">
                  <c:v>1.0</c:v>
                </c:pt>
                <c:pt idx="36">
                  <c:v>0.0</c:v>
                </c:pt>
                <c:pt idx="37">
                  <c:v>1.0</c:v>
                </c:pt>
                <c:pt idx="38">
                  <c:v>4.0</c:v>
                </c:pt>
                <c:pt idx="39">
                  <c:v>3.0</c:v>
                </c:pt>
                <c:pt idx="40">
                  <c:v>6.0</c:v>
                </c:pt>
                <c:pt idx="41">
                  <c:v>5.0</c:v>
                </c:pt>
                <c:pt idx="42">
                  <c:v>0.0</c:v>
                </c:pt>
                <c:pt idx="43">
                  <c:v>1.0</c:v>
                </c:pt>
                <c:pt idx="44">
                  <c:v>1.0</c:v>
                </c:pt>
                <c:pt idx="45">
                  <c:v>3.0</c:v>
                </c:pt>
                <c:pt idx="46">
                  <c:v>2.0</c:v>
                </c:pt>
                <c:pt idx="47">
                  <c:v>1.0</c:v>
                </c:pt>
                <c:pt idx="48">
                  <c:v>3.0</c:v>
                </c:pt>
                <c:pt idx="49">
                  <c:v>8.0</c:v>
                </c:pt>
                <c:pt idx="50">
                  <c:v>4.0</c:v>
                </c:pt>
                <c:pt idx="51">
                  <c:v>6.0</c:v>
                </c:pt>
                <c:pt idx="52">
                  <c:v>3.0</c:v>
                </c:pt>
                <c:pt idx="53">
                  <c:v>5.0</c:v>
                </c:pt>
                <c:pt idx="54">
                  <c:v>6.0</c:v>
                </c:pt>
                <c:pt idx="55">
                  <c:v>11.0</c:v>
                </c:pt>
                <c:pt idx="56">
                  <c:v>9.0</c:v>
                </c:pt>
                <c:pt idx="57">
                  <c:v>18.0</c:v>
                </c:pt>
                <c:pt idx="58">
                  <c:v>13.0</c:v>
                </c:pt>
                <c:pt idx="59">
                  <c:v>18.0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5643768"/>
        <c:axId val="2125648744"/>
      </c:barChart>
      <c:catAx>
        <c:axId val="2125643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648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5648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643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2.0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1.0</c:v>
                </c:pt>
                <c:pt idx="20">
                  <c:v>1.0</c:v>
                </c:pt>
                <c:pt idx="21">
                  <c:v>1.0</c:v>
                </c:pt>
                <c:pt idx="22">
                  <c:v>2.0</c:v>
                </c:pt>
                <c:pt idx="23">
                  <c:v>5.0</c:v>
                </c:pt>
                <c:pt idx="24">
                  <c:v>15.0</c:v>
                </c:pt>
                <c:pt idx="25">
                  <c:v>17.0</c:v>
                </c:pt>
                <c:pt idx="26">
                  <c:v>27.0</c:v>
                </c:pt>
                <c:pt idx="27">
                  <c:v>28.0</c:v>
                </c:pt>
                <c:pt idx="28">
                  <c:v>18.0</c:v>
                </c:pt>
                <c:pt idx="29">
                  <c:v>12.0</c:v>
                </c:pt>
                <c:pt idx="30">
                  <c:v>5.0</c:v>
                </c:pt>
                <c:pt idx="31">
                  <c:v>2.0</c:v>
                </c:pt>
                <c:pt idx="32">
                  <c:v>3.0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5570456"/>
        <c:axId val="2125564328"/>
      </c:barChart>
      <c:catAx>
        <c:axId val="2125570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56432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5564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5570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0.29925</cdr:x>
      <cdr:y>0.0258</cdr:y>
    </cdr:from>
    <cdr:to>
      <cdr:x>0.75967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42545" y="86584"/>
          <a:ext cx="268094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American Golden Plover Pluvialis dominica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42" totalsRowShown="0" headerRowDxfId="18" dataDxfId="17" headerRowCellStyle="Normal_data" dataCellStyle="Normal_data">
  <autoFilter ref="A1:Q142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Sheet1"/>
    <tableColumn id="10" name="BOS RATIONALE" dataDxfId="7"/>
    <tableColumn id="11" name="BOS COMMENT" dataDxfId="6"/>
    <tableColumn id="12" name="IN SBRC TOTALS?" dataDxfId="5" dataCellStyle="Normal_data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5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.33203125" style="22" customWidth="1"/>
    <col min="2" max="2" width="8.6640625" style="22" customWidth="1"/>
    <col min="3" max="3" width="24.1640625" style="23" customWidth="1"/>
    <col min="4" max="4" width="19.83203125" style="23" customWidth="1"/>
    <col min="5" max="5" width="9.5" style="79" customWidth="1"/>
    <col min="6" max="6" width="8" style="34" customWidth="1"/>
    <col min="7" max="7" width="10" style="39" customWidth="1"/>
    <col min="8" max="8" width="9.5" style="43" customWidth="1"/>
    <col min="9" max="9" width="9.1640625" style="57" customWidth="1"/>
    <col min="10" max="10" width="6.83203125" style="25" customWidth="1"/>
    <col min="11" max="11" width="6.6640625" style="25" customWidth="1"/>
    <col min="12" max="12" width="9" style="54" customWidth="1"/>
    <col min="13" max="13" width="8.6640625" style="50" customWidth="1"/>
    <col min="14" max="14" width="25.5" style="25" customWidth="1"/>
    <col min="15" max="15" width="6.33203125" style="33" customWidth="1"/>
    <col min="16" max="16" width="6.5" style="23" customWidth="1"/>
    <col min="17" max="17" width="6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6" t="s">
        <v>125</v>
      </c>
      <c r="H1" s="40" t="s">
        <v>124</v>
      </c>
      <c r="I1" s="55" t="s">
        <v>126</v>
      </c>
      <c r="J1" s="28" t="s">
        <v>127</v>
      </c>
      <c r="K1" s="28" t="s">
        <v>129</v>
      </c>
      <c r="L1" s="51" t="s">
        <v>132</v>
      </c>
      <c r="M1" s="47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0" t="s">
        <v>231</v>
      </c>
      <c r="B2" s="21" t="s">
        <v>80</v>
      </c>
      <c r="C2" s="21" t="s">
        <v>138</v>
      </c>
      <c r="D2" s="21"/>
      <c r="E2" s="20">
        <v>1</v>
      </c>
      <c r="F2" s="21"/>
      <c r="G2" s="38" t="s">
        <v>139</v>
      </c>
      <c r="H2" s="38"/>
      <c r="I2" s="56">
        <v>1</v>
      </c>
      <c r="J2" s="38"/>
      <c r="K2" s="58"/>
      <c r="L2" s="56">
        <v>1</v>
      </c>
      <c r="M2" s="49"/>
      <c r="N2" s="83" t="s">
        <v>267</v>
      </c>
      <c r="O2" s="20">
        <v>1</v>
      </c>
      <c r="P2" s="20">
        <v>8</v>
      </c>
      <c r="Q2" s="20">
        <v>1883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21" t="s">
        <v>137</v>
      </c>
      <c r="B3" s="21" t="s">
        <v>78</v>
      </c>
      <c r="C3" s="89" t="s">
        <v>274</v>
      </c>
      <c r="D3" s="89" t="s">
        <v>192</v>
      </c>
      <c r="E3" s="92">
        <v>1</v>
      </c>
      <c r="F3" s="88"/>
      <c r="G3" s="93" t="s">
        <v>140</v>
      </c>
      <c r="H3" s="93"/>
      <c r="I3" s="56">
        <v>1</v>
      </c>
      <c r="J3" s="38"/>
      <c r="K3" s="58"/>
      <c r="L3" s="56">
        <v>1</v>
      </c>
      <c r="M3" s="49"/>
      <c r="N3" s="83" t="s">
        <v>267</v>
      </c>
      <c r="O3" s="20">
        <v>3</v>
      </c>
      <c r="P3" s="20">
        <v>11</v>
      </c>
      <c r="Q3" s="20">
        <v>1887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21" t="s">
        <v>137</v>
      </c>
      <c r="B4" s="21" t="s">
        <v>72</v>
      </c>
      <c r="C4" s="89" t="s">
        <v>275</v>
      </c>
      <c r="D4" s="89" t="s">
        <v>50</v>
      </c>
      <c r="E4" s="92">
        <v>1</v>
      </c>
      <c r="F4" s="88" t="s">
        <v>141</v>
      </c>
      <c r="G4" s="93">
        <v>20712</v>
      </c>
      <c r="H4" s="94">
        <v>20713</v>
      </c>
      <c r="I4" s="56">
        <v>1</v>
      </c>
      <c r="J4" s="38"/>
      <c r="K4" s="58"/>
      <c r="L4" s="56">
        <v>1</v>
      </c>
      <c r="M4" s="49"/>
      <c r="N4" s="85" t="s">
        <v>268</v>
      </c>
      <c r="O4" s="20">
        <f t="shared" ref="O4:O63" si="29">IF(DAY(G4)&lt;=10,1,IF(DAY(G4)&gt;20,3,2))</f>
        <v>2</v>
      </c>
      <c r="P4" s="20">
        <f t="shared" ref="P4:P63" si="30">MONTH(G4)</f>
        <v>9</v>
      </c>
      <c r="Q4" s="20">
        <f t="shared" ref="Q4:Q63" si="31">YEAR(G4)</f>
        <v>1956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21" t="s">
        <v>137</v>
      </c>
      <c r="B5" s="21" t="s">
        <v>75</v>
      </c>
      <c r="C5" s="89" t="s">
        <v>142</v>
      </c>
      <c r="D5" s="89"/>
      <c r="E5" s="92">
        <v>1</v>
      </c>
      <c r="F5" s="88"/>
      <c r="G5" s="93">
        <v>28077</v>
      </c>
      <c r="H5" s="94">
        <v>28078</v>
      </c>
      <c r="I5" s="56">
        <v>1</v>
      </c>
      <c r="J5" s="38"/>
      <c r="K5" s="58"/>
      <c r="L5" s="56">
        <v>1</v>
      </c>
      <c r="M5" s="49"/>
      <c r="N5" s="86" t="s">
        <v>268</v>
      </c>
      <c r="O5" s="20">
        <f t="shared" si="29"/>
        <v>2</v>
      </c>
      <c r="P5" s="20">
        <f t="shared" si="30"/>
        <v>11</v>
      </c>
      <c r="Q5" s="20">
        <f t="shared" si="31"/>
        <v>1976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21" t="s">
        <v>137</v>
      </c>
      <c r="B6" s="21" t="s">
        <v>82</v>
      </c>
      <c r="C6" s="89" t="s">
        <v>166</v>
      </c>
      <c r="D6" s="89" t="s">
        <v>256</v>
      </c>
      <c r="E6" s="92">
        <v>1</v>
      </c>
      <c r="F6" s="88" t="s">
        <v>141</v>
      </c>
      <c r="G6" s="93">
        <v>28351</v>
      </c>
      <c r="H6" s="94">
        <v>28359</v>
      </c>
      <c r="I6" s="56">
        <v>1</v>
      </c>
      <c r="J6" s="38"/>
      <c r="K6" s="58"/>
      <c r="L6" s="56">
        <v>1</v>
      </c>
      <c r="M6" s="49"/>
      <c r="N6" s="85" t="s">
        <v>268</v>
      </c>
      <c r="O6" s="20">
        <f t="shared" si="29"/>
        <v>2</v>
      </c>
      <c r="P6" s="20">
        <f t="shared" si="30"/>
        <v>8</v>
      </c>
      <c r="Q6" s="20">
        <f t="shared" si="31"/>
        <v>1977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>
        <f t="shared" si="0"/>
        <v>1</v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21" t="s">
        <v>137</v>
      </c>
      <c r="B7" s="21" t="s">
        <v>75</v>
      </c>
      <c r="C7" s="89" t="s">
        <v>143</v>
      </c>
      <c r="D7" s="89"/>
      <c r="E7" s="92">
        <v>1</v>
      </c>
      <c r="F7" s="88" t="s">
        <v>141</v>
      </c>
      <c r="G7" s="93">
        <v>28377</v>
      </c>
      <c r="H7" s="94">
        <v>28385</v>
      </c>
      <c r="I7" s="56">
        <v>1</v>
      </c>
      <c r="J7" s="38"/>
      <c r="K7" s="58"/>
      <c r="L7" s="56">
        <v>1</v>
      </c>
      <c r="M7" s="49"/>
      <c r="N7" s="86" t="s">
        <v>268</v>
      </c>
      <c r="O7" s="20">
        <f t="shared" si="29"/>
        <v>1</v>
      </c>
      <c r="P7" s="20">
        <f t="shared" si="30"/>
        <v>9</v>
      </c>
      <c r="Q7" s="20">
        <f t="shared" si="31"/>
        <v>1977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>
        <f t="shared" si="0"/>
        <v>1</v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21" t="s">
        <v>137</v>
      </c>
      <c r="B8" s="21" t="s">
        <v>75</v>
      </c>
      <c r="C8" s="89" t="s">
        <v>144</v>
      </c>
      <c r="D8" s="89"/>
      <c r="E8" s="92">
        <v>1</v>
      </c>
      <c r="F8" s="88" t="s">
        <v>232</v>
      </c>
      <c r="G8" s="93">
        <v>29845</v>
      </c>
      <c r="H8" s="94">
        <v>29849</v>
      </c>
      <c r="I8" s="56">
        <v>1</v>
      </c>
      <c r="J8" s="38"/>
      <c r="K8" s="58"/>
      <c r="L8" s="56">
        <v>1</v>
      </c>
      <c r="M8" s="49"/>
      <c r="N8" s="85" t="s">
        <v>268</v>
      </c>
      <c r="O8" s="20">
        <f t="shared" si="29"/>
        <v>2</v>
      </c>
      <c r="P8" s="20">
        <f t="shared" si="30"/>
        <v>9</v>
      </c>
      <c r="Q8" s="20">
        <f t="shared" si="31"/>
        <v>1981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>
        <f t="shared" si="4"/>
        <v>1</v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21" t="s">
        <v>137</v>
      </c>
      <c r="B9" s="21" t="s">
        <v>72</v>
      </c>
      <c r="C9" s="89" t="s">
        <v>276</v>
      </c>
      <c r="D9" s="89" t="s">
        <v>50</v>
      </c>
      <c r="E9" s="92">
        <v>1</v>
      </c>
      <c r="F9" s="88" t="s">
        <v>141</v>
      </c>
      <c r="G9" s="93">
        <v>30556</v>
      </c>
      <c r="H9" s="94">
        <v>30557</v>
      </c>
      <c r="I9" s="56">
        <v>1</v>
      </c>
      <c r="J9" s="38"/>
      <c r="K9" s="58"/>
      <c r="L9" s="56">
        <v>1</v>
      </c>
      <c r="M9" s="49"/>
      <c r="N9" s="87" t="s">
        <v>268</v>
      </c>
      <c r="O9" s="20">
        <f t="shared" si="29"/>
        <v>3</v>
      </c>
      <c r="P9" s="20">
        <f t="shared" si="30"/>
        <v>8</v>
      </c>
      <c r="Q9" s="20">
        <f t="shared" si="31"/>
        <v>1983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>
        <f t="shared" si="6"/>
        <v>1</v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21" t="s">
        <v>137</v>
      </c>
      <c r="B10" s="21" t="s">
        <v>72</v>
      </c>
      <c r="C10" s="89" t="s">
        <v>277</v>
      </c>
      <c r="D10" s="89" t="s">
        <v>50</v>
      </c>
      <c r="E10" s="92">
        <v>1</v>
      </c>
      <c r="F10" s="88" t="s">
        <v>232</v>
      </c>
      <c r="G10" s="93">
        <v>30972</v>
      </c>
      <c r="H10" s="94"/>
      <c r="I10" s="56">
        <v>1</v>
      </c>
      <c r="J10" s="38"/>
      <c r="K10" s="58"/>
      <c r="L10" s="56">
        <v>1</v>
      </c>
      <c r="M10" s="49"/>
      <c r="N10" s="85" t="s">
        <v>268</v>
      </c>
      <c r="O10" s="20">
        <f t="shared" si="29"/>
        <v>2</v>
      </c>
      <c r="P10" s="20">
        <f t="shared" si="30"/>
        <v>10</v>
      </c>
      <c r="Q10" s="20">
        <f t="shared" si="31"/>
        <v>1984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>
        <f t="shared" si="7"/>
        <v>1</v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21" t="s">
        <v>137</v>
      </c>
      <c r="B11" s="21" t="s">
        <v>72</v>
      </c>
      <c r="C11" s="89" t="s">
        <v>276</v>
      </c>
      <c r="D11" s="89" t="s">
        <v>50</v>
      </c>
      <c r="E11" s="92">
        <v>1</v>
      </c>
      <c r="F11" s="88" t="s">
        <v>232</v>
      </c>
      <c r="G11" s="93">
        <v>31307</v>
      </c>
      <c r="H11" s="94">
        <v>31310</v>
      </c>
      <c r="I11" s="56">
        <v>1</v>
      </c>
      <c r="J11" s="38"/>
      <c r="K11" s="58"/>
      <c r="L11" s="56">
        <v>1</v>
      </c>
      <c r="M11" s="49"/>
      <c r="N11" s="86" t="s">
        <v>268</v>
      </c>
      <c r="O11" s="20">
        <f t="shared" si="29"/>
        <v>2</v>
      </c>
      <c r="P11" s="20">
        <f t="shared" si="30"/>
        <v>9</v>
      </c>
      <c r="Q11" s="20">
        <f t="shared" si="31"/>
        <v>1985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>
        <f t="shared" si="8"/>
        <v>1</v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21" t="s">
        <v>137</v>
      </c>
      <c r="B12" s="21" t="s">
        <v>72</v>
      </c>
      <c r="C12" s="89" t="s">
        <v>278</v>
      </c>
      <c r="D12" s="89" t="s">
        <v>50</v>
      </c>
      <c r="E12" s="92">
        <v>1</v>
      </c>
      <c r="F12" s="88" t="s">
        <v>141</v>
      </c>
      <c r="G12" s="93">
        <v>32048</v>
      </c>
      <c r="H12" s="94">
        <v>32061</v>
      </c>
      <c r="I12" s="56">
        <v>1</v>
      </c>
      <c r="J12" s="38"/>
      <c r="K12" s="58"/>
      <c r="L12" s="56">
        <v>1</v>
      </c>
      <c r="M12" s="49"/>
      <c r="N12" s="85" t="s">
        <v>268</v>
      </c>
      <c r="O12" s="20">
        <f t="shared" si="29"/>
        <v>3</v>
      </c>
      <c r="P12" s="20">
        <f t="shared" si="30"/>
        <v>9</v>
      </c>
      <c r="Q12" s="20">
        <f t="shared" si="31"/>
        <v>1987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>
        <f t="shared" si="10"/>
        <v>1</v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21" t="s">
        <v>137</v>
      </c>
      <c r="B13" s="21" t="s">
        <v>78</v>
      </c>
      <c r="C13" s="89" t="s">
        <v>145</v>
      </c>
      <c r="D13" s="89"/>
      <c r="E13" s="92">
        <v>1</v>
      </c>
      <c r="F13" s="88" t="s">
        <v>146</v>
      </c>
      <c r="G13" s="93">
        <v>32379</v>
      </c>
      <c r="H13" s="94">
        <v>32385</v>
      </c>
      <c r="I13" s="56">
        <v>1</v>
      </c>
      <c r="J13" s="38"/>
      <c r="K13" s="58"/>
      <c r="L13" s="56">
        <v>1</v>
      </c>
      <c r="M13" s="49"/>
      <c r="N13" s="86" t="s">
        <v>268</v>
      </c>
      <c r="O13" s="20">
        <f t="shared" si="29"/>
        <v>3</v>
      </c>
      <c r="P13" s="20">
        <f t="shared" si="30"/>
        <v>8</v>
      </c>
      <c r="Q13" s="20">
        <f t="shared" si="31"/>
        <v>1988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>
        <f t="shared" si="11"/>
        <v>1</v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21" t="s">
        <v>137</v>
      </c>
      <c r="B14" s="21" t="s">
        <v>72</v>
      </c>
      <c r="C14" s="89" t="s">
        <v>279</v>
      </c>
      <c r="D14" s="89" t="s">
        <v>50</v>
      </c>
      <c r="E14" s="92">
        <v>1</v>
      </c>
      <c r="F14" s="88" t="s">
        <v>232</v>
      </c>
      <c r="G14" s="93">
        <v>32407</v>
      </c>
      <c r="H14" s="94"/>
      <c r="I14" s="56">
        <v>1</v>
      </c>
      <c r="J14" s="38"/>
      <c r="K14" s="58"/>
      <c r="L14" s="56">
        <v>1</v>
      </c>
      <c r="M14" s="49"/>
      <c r="N14" s="85" t="s">
        <v>268</v>
      </c>
      <c r="O14" s="20">
        <f t="shared" si="29"/>
        <v>3</v>
      </c>
      <c r="P14" s="20">
        <f t="shared" si="30"/>
        <v>9</v>
      </c>
      <c r="Q14" s="20">
        <f t="shared" si="31"/>
        <v>1988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>
        <f t="shared" si="11"/>
        <v>1</v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21" t="s">
        <v>137</v>
      </c>
      <c r="B15" s="21" t="s">
        <v>78</v>
      </c>
      <c r="C15" s="89" t="s">
        <v>147</v>
      </c>
      <c r="D15" s="89"/>
      <c r="E15" s="92">
        <v>1</v>
      </c>
      <c r="F15" s="88" t="s">
        <v>232</v>
      </c>
      <c r="G15" s="93">
        <v>32407</v>
      </c>
      <c r="H15" s="94">
        <v>32411</v>
      </c>
      <c r="I15" s="56">
        <v>1</v>
      </c>
      <c r="J15" s="38"/>
      <c r="K15" s="58"/>
      <c r="L15" s="56">
        <v>1</v>
      </c>
      <c r="M15" s="49"/>
      <c r="N15" s="87" t="s">
        <v>268</v>
      </c>
      <c r="O15" s="20">
        <f t="shared" si="29"/>
        <v>3</v>
      </c>
      <c r="P15" s="20">
        <f t="shared" si="30"/>
        <v>9</v>
      </c>
      <c r="Q15" s="20">
        <f t="shared" si="31"/>
        <v>1988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>
        <f t="shared" si="11"/>
        <v>1</v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21" t="s">
        <v>137</v>
      </c>
      <c r="B16" s="21" t="s">
        <v>72</v>
      </c>
      <c r="C16" s="89" t="s">
        <v>278</v>
      </c>
      <c r="D16" s="89" t="s">
        <v>50</v>
      </c>
      <c r="E16" s="92">
        <v>1</v>
      </c>
      <c r="F16" s="88" t="s">
        <v>232</v>
      </c>
      <c r="G16" s="93">
        <v>32408</v>
      </c>
      <c r="H16" s="94"/>
      <c r="I16" s="56">
        <v>1</v>
      </c>
      <c r="J16" s="38"/>
      <c r="K16" s="58"/>
      <c r="L16" s="56">
        <v>1</v>
      </c>
      <c r="M16" s="49"/>
      <c r="N16" s="85" t="s">
        <v>268</v>
      </c>
      <c r="O16" s="20">
        <f t="shared" si="29"/>
        <v>3</v>
      </c>
      <c r="P16" s="20">
        <f t="shared" si="30"/>
        <v>9</v>
      </c>
      <c r="Q16" s="20">
        <f t="shared" si="31"/>
        <v>1988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>
        <f t="shared" si="11"/>
        <v>1</v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21" t="s">
        <v>137</v>
      </c>
      <c r="B17" s="21" t="s">
        <v>67</v>
      </c>
      <c r="C17" s="89" t="s">
        <v>257</v>
      </c>
      <c r="D17" s="89" t="s">
        <v>258</v>
      </c>
      <c r="E17" s="92">
        <v>1</v>
      </c>
      <c r="F17" s="88" t="s">
        <v>232</v>
      </c>
      <c r="G17" s="93">
        <v>32767</v>
      </c>
      <c r="H17" s="94">
        <v>32775</v>
      </c>
      <c r="I17" s="56">
        <v>1</v>
      </c>
      <c r="J17" s="38"/>
      <c r="K17" s="58"/>
      <c r="L17" s="56">
        <v>1</v>
      </c>
      <c r="M17" s="49"/>
      <c r="N17" s="86" t="s">
        <v>268</v>
      </c>
      <c r="O17" s="20">
        <f t="shared" si="29"/>
        <v>2</v>
      </c>
      <c r="P17" s="20">
        <f t="shared" si="30"/>
        <v>9</v>
      </c>
      <c r="Q17" s="20">
        <f t="shared" si="31"/>
        <v>1989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>
        <f t="shared" si="12"/>
        <v>1</v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21" t="s">
        <v>137</v>
      </c>
      <c r="B18" s="21" t="s">
        <v>81</v>
      </c>
      <c r="C18" s="89" t="s">
        <v>209</v>
      </c>
      <c r="D18" s="89" t="s">
        <v>201</v>
      </c>
      <c r="E18" s="92">
        <v>1</v>
      </c>
      <c r="F18" s="88" t="s">
        <v>141</v>
      </c>
      <c r="G18" s="93">
        <v>32775</v>
      </c>
      <c r="H18" s="94">
        <v>32776</v>
      </c>
      <c r="I18" s="56">
        <v>1</v>
      </c>
      <c r="J18" s="38"/>
      <c r="K18" s="58"/>
      <c r="L18" s="56">
        <v>1</v>
      </c>
      <c r="M18" s="49"/>
      <c r="N18" s="85" t="s">
        <v>268</v>
      </c>
      <c r="O18" s="20">
        <f t="shared" si="29"/>
        <v>3</v>
      </c>
      <c r="P18" s="20">
        <f t="shared" si="30"/>
        <v>9</v>
      </c>
      <c r="Q18" s="20">
        <f t="shared" si="31"/>
        <v>1989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>
        <f t="shared" si="12"/>
        <v>1</v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21" t="s">
        <v>137</v>
      </c>
      <c r="B19" s="21" t="s">
        <v>81</v>
      </c>
      <c r="C19" s="89" t="s">
        <v>280</v>
      </c>
      <c r="D19" s="89" t="s">
        <v>192</v>
      </c>
      <c r="E19" s="92">
        <v>1</v>
      </c>
      <c r="F19" s="88" t="s">
        <v>141</v>
      </c>
      <c r="G19" s="93">
        <v>32800</v>
      </c>
      <c r="H19" s="94"/>
      <c r="I19" s="56">
        <v>1</v>
      </c>
      <c r="J19" s="38"/>
      <c r="K19" s="58"/>
      <c r="L19" s="56">
        <v>1</v>
      </c>
      <c r="M19" s="49"/>
      <c r="N19" s="86" t="s">
        <v>268</v>
      </c>
      <c r="O19" s="20">
        <f t="shared" si="29"/>
        <v>2</v>
      </c>
      <c r="P19" s="20">
        <f t="shared" si="30"/>
        <v>10</v>
      </c>
      <c r="Q19" s="20">
        <f t="shared" si="31"/>
        <v>1989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>
        <f t="shared" si="12"/>
        <v>1</v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21" t="s">
        <v>137</v>
      </c>
      <c r="B20" s="21" t="s">
        <v>81</v>
      </c>
      <c r="C20" s="44" t="s">
        <v>281</v>
      </c>
      <c r="D20" s="89" t="s">
        <v>148</v>
      </c>
      <c r="E20" s="92">
        <v>1</v>
      </c>
      <c r="F20" s="88" t="s">
        <v>141</v>
      </c>
      <c r="G20" s="93">
        <v>33000</v>
      </c>
      <c r="H20" s="94">
        <v>33007</v>
      </c>
      <c r="I20" s="56">
        <v>1</v>
      </c>
      <c r="J20" s="38"/>
      <c r="K20" s="58"/>
      <c r="L20" s="56">
        <v>1</v>
      </c>
      <c r="M20" s="49"/>
      <c r="N20" s="85" t="s">
        <v>268</v>
      </c>
      <c r="O20" s="20">
        <f t="shared" si="29"/>
        <v>1</v>
      </c>
      <c r="P20" s="20">
        <f t="shared" si="30"/>
        <v>5</v>
      </c>
      <c r="Q20" s="20">
        <f t="shared" si="31"/>
        <v>1990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>
        <f t="shared" si="13"/>
        <v>1</v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21" t="s">
        <v>137</v>
      </c>
      <c r="B21" s="21" t="s">
        <v>78</v>
      </c>
      <c r="C21" s="89" t="s">
        <v>147</v>
      </c>
      <c r="D21" s="89"/>
      <c r="E21" s="92">
        <v>1</v>
      </c>
      <c r="F21" s="88" t="s">
        <v>146</v>
      </c>
      <c r="G21" s="93">
        <v>33115</v>
      </c>
      <c r="H21" s="94">
        <v>33118</v>
      </c>
      <c r="I21" s="56">
        <v>1</v>
      </c>
      <c r="J21" s="38"/>
      <c r="K21" s="58"/>
      <c r="L21" s="56">
        <v>1</v>
      </c>
      <c r="M21" s="49"/>
      <c r="N21" s="87" t="s">
        <v>268</v>
      </c>
      <c r="O21" s="20">
        <f t="shared" si="29"/>
        <v>3</v>
      </c>
      <c r="P21" s="20">
        <f t="shared" si="30"/>
        <v>8</v>
      </c>
      <c r="Q21" s="20">
        <f t="shared" si="31"/>
        <v>1990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>
        <f t="shared" si="13"/>
        <v>1</v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21" t="s">
        <v>137</v>
      </c>
      <c r="B22" s="21" t="s">
        <v>81</v>
      </c>
      <c r="C22" s="89" t="s">
        <v>149</v>
      </c>
      <c r="D22" s="89"/>
      <c r="E22" s="92">
        <v>1</v>
      </c>
      <c r="F22" s="88" t="s">
        <v>141</v>
      </c>
      <c r="G22" s="93">
        <v>33117</v>
      </c>
      <c r="H22" s="94">
        <v>33118</v>
      </c>
      <c r="I22" s="56">
        <v>1</v>
      </c>
      <c r="J22" s="38"/>
      <c r="K22" s="58"/>
      <c r="L22" s="56">
        <v>1</v>
      </c>
      <c r="M22" s="49"/>
      <c r="N22" s="85" t="s">
        <v>268</v>
      </c>
      <c r="O22" s="20">
        <f t="shared" si="29"/>
        <v>1</v>
      </c>
      <c r="P22" s="20">
        <f t="shared" si="30"/>
        <v>9</v>
      </c>
      <c r="Q22" s="20">
        <f t="shared" si="31"/>
        <v>1990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>
        <f t="shared" si="13"/>
        <v>1</v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21" t="s">
        <v>137</v>
      </c>
      <c r="B23" s="21" t="s">
        <v>81</v>
      </c>
      <c r="C23" s="89" t="s">
        <v>150</v>
      </c>
      <c r="D23" s="89" t="s">
        <v>192</v>
      </c>
      <c r="E23" s="92">
        <v>1</v>
      </c>
      <c r="F23" s="88" t="s">
        <v>232</v>
      </c>
      <c r="G23" s="93">
        <v>33136</v>
      </c>
      <c r="H23" s="94"/>
      <c r="I23" s="56">
        <v>1</v>
      </c>
      <c r="J23" s="38"/>
      <c r="K23" s="58"/>
      <c r="L23" s="56">
        <v>1</v>
      </c>
      <c r="M23" s="49"/>
      <c r="N23" s="86" t="s">
        <v>268</v>
      </c>
      <c r="O23" s="20">
        <f t="shared" si="29"/>
        <v>2</v>
      </c>
      <c r="P23" s="20">
        <f t="shared" si="30"/>
        <v>9</v>
      </c>
      <c r="Q23" s="20">
        <f t="shared" si="31"/>
        <v>1990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>
        <f t="shared" si="13"/>
        <v>1</v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21" t="s">
        <v>137</v>
      </c>
      <c r="B24" s="21" t="s">
        <v>79</v>
      </c>
      <c r="C24" s="89" t="s">
        <v>240</v>
      </c>
      <c r="D24" s="89" t="s">
        <v>158</v>
      </c>
      <c r="E24" s="92">
        <v>1</v>
      </c>
      <c r="F24" s="88" t="s">
        <v>146</v>
      </c>
      <c r="G24" s="93">
        <v>33138</v>
      </c>
      <c r="H24" s="94">
        <v>33140</v>
      </c>
      <c r="I24" s="56">
        <v>1</v>
      </c>
      <c r="J24" s="38"/>
      <c r="K24" s="58"/>
      <c r="L24" s="56">
        <v>1</v>
      </c>
      <c r="M24" s="49"/>
      <c r="N24" s="85" t="s">
        <v>268</v>
      </c>
      <c r="O24" s="20">
        <f t="shared" si="29"/>
        <v>3</v>
      </c>
      <c r="P24" s="20">
        <f t="shared" si="30"/>
        <v>9</v>
      </c>
      <c r="Q24" s="20">
        <f t="shared" si="31"/>
        <v>1990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>
        <f t="shared" si="13"/>
        <v>1</v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21" t="s">
        <v>137</v>
      </c>
      <c r="B25" s="21" t="s">
        <v>67</v>
      </c>
      <c r="C25" s="89" t="s">
        <v>151</v>
      </c>
      <c r="D25" s="89"/>
      <c r="E25" s="92">
        <v>1</v>
      </c>
      <c r="F25" s="88" t="s">
        <v>232</v>
      </c>
      <c r="G25" s="93">
        <v>33153</v>
      </c>
      <c r="H25" s="94"/>
      <c r="I25" s="56">
        <v>1</v>
      </c>
      <c r="J25" s="38"/>
      <c r="K25" s="58"/>
      <c r="L25" s="56">
        <v>1</v>
      </c>
      <c r="M25" s="49"/>
      <c r="N25" s="86" t="s">
        <v>268</v>
      </c>
      <c r="O25" s="20">
        <f t="shared" si="29"/>
        <v>1</v>
      </c>
      <c r="P25" s="20">
        <f t="shared" si="30"/>
        <v>10</v>
      </c>
      <c r="Q25" s="20">
        <f t="shared" si="31"/>
        <v>1990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>
        <f t="shared" si="13"/>
        <v>1</v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1" t="s">
        <v>137</v>
      </c>
      <c r="B26" s="21" t="s">
        <v>72</v>
      </c>
      <c r="C26" s="89" t="s">
        <v>282</v>
      </c>
      <c r="D26" s="89" t="s">
        <v>50</v>
      </c>
      <c r="E26" s="92">
        <v>1</v>
      </c>
      <c r="F26" s="88" t="s">
        <v>141</v>
      </c>
      <c r="G26" s="93">
        <v>33465</v>
      </c>
      <c r="H26" s="94"/>
      <c r="I26" s="56">
        <v>1</v>
      </c>
      <c r="J26" s="38"/>
      <c r="K26" s="58"/>
      <c r="L26" s="56">
        <v>1</v>
      </c>
      <c r="M26" s="49"/>
      <c r="N26" s="85" t="s">
        <v>268</v>
      </c>
      <c r="O26" s="20">
        <f t="shared" si="29"/>
        <v>2</v>
      </c>
      <c r="P26" s="20">
        <f t="shared" si="30"/>
        <v>8</v>
      </c>
      <c r="Q26" s="20">
        <f t="shared" si="31"/>
        <v>1991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>
        <f t="shared" si="14"/>
        <v>1</v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21" t="s">
        <v>137</v>
      </c>
      <c r="B27" s="21" t="s">
        <v>78</v>
      </c>
      <c r="C27" s="89" t="s">
        <v>147</v>
      </c>
      <c r="D27" s="89"/>
      <c r="E27" s="92">
        <v>1</v>
      </c>
      <c r="F27" s="88" t="s">
        <v>269</v>
      </c>
      <c r="G27" s="93">
        <v>33517</v>
      </c>
      <c r="H27" s="94">
        <v>33574</v>
      </c>
      <c r="I27" s="56">
        <v>1</v>
      </c>
      <c r="J27" s="38"/>
      <c r="K27" s="58"/>
      <c r="L27" s="56">
        <v>1</v>
      </c>
      <c r="M27" s="49"/>
      <c r="N27" s="87" t="s">
        <v>268</v>
      </c>
      <c r="O27" s="20">
        <f t="shared" si="29"/>
        <v>1</v>
      </c>
      <c r="P27" s="20">
        <f t="shared" si="30"/>
        <v>10</v>
      </c>
      <c r="Q27" s="20">
        <f t="shared" si="31"/>
        <v>1991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>
        <f t="shared" si="14"/>
        <v>1</v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21" t="s">
        <v>137</v>
      </c>
      <c r="B28" s="21" t="s">
        <v>81</v>
      </c>
      <c r="C28" s="89" t="s">
        <v>239</v>
      </c>
      <c r="D28" s="89" t="s">
        <v>192</v>
      </c>
      <c r="E28" s="92">
        <v>1</v>
      </c>
      <c r="F28" s="88" t="s">
        <v>232</v>
      </c>
      <c r="G28" s="93">
        <v>33520</v>
      </c>
      <c r="H28" s="94">
        <v>33538</v>
      </c>
      <c r="I28" s="56">
        <v>1</v>
      </c>
      <c r="J28" s="38"/>
      <c r="K28" s="58"/>
      <c r="L28" s="56">
        <v>1</v>
      </c>
      <c r="M28" s="49"/>
      <c r="N28" s="85" t="s">
        <v>268</v>
      </c>
      <c r="O28" s="20">
        <f t="shared" si="29"/>
        <v>1</v>
      </c>
      <c r="P28" s="20">
        <f t="shared" si="30"/>
        <v>10</v>
      </c>
      <c r="Q28" s="20">
        <f t="shared" si="31"/>
        <v>1991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>
        <f t="shared" si="14"/>
        <v>1</v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21" t="s">
        <v>137</v>
      </c>
      <c r="B29" s="21" t="s">
        <v>81</v>
      </c>
      <c r="C29" s="89" t="s">
        <v>252</v>
      </c>
      <c r="D29" s="89" t="s">
        <v>192</v>
      </c>
      <c r="E29" s="92">
        <v>1</v>
      </c>
      <c r="F29" s="88" t="s">
        <v>232</v>
      </c>
      <c r="G29" s="93">
        <v>33531</v>
      </c>
      <c r="H29" s="94">
        <v>33545</v>
      </c>
      <c r="I29" s="56">
        <v>1</v>
      </c>
      <c r="J29" s="38"/>
      <c r="K29" s="58"/>
      <c r="L29" s="56">
        <v>1</v>
      </c>
      <c r="M29" s="49"/>
      <c r="N29" s="86" t="s">
        <v>268</v>
      </c>
      <c r="O29" s="20">
        <f t="shared" si="29"/>
        <v>2</v>
      </c>
      <c r="P29" s="20">
        <f t="shared" si="30"/>
        <v>10</v>
      </c>
      <c r="Q29" s="20">
        <f t="shared" si="31"/>
        <v>1991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>
        <f t="shared" si="14"/>
        <v>1</v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1" t="s">
        <v>137</v>
      </c>
      <c r="B30" s="21" t="s">
        <v>78</v>
      </c>
      <c r="C30" s="89" t="s">
        <v>147</v>
      </c>
      <c r="D30" s="89"/>
      <c r="E30" s="92">
        <v>1</v>
      </c>
      <c r="F30" s="88" t="s">
        <v>232</v>
      </c>
      <c r="G30" s="93">
        <v>33545</v>
      </c>
      <c r="H30" s="94">
        <v>33546</v>
      </c>
      <c r="I30" s="56">
        <v>1</v>
      </c>
      <c r="J30" s="38"/>
      <c r="K30" s="58"/>
      <c r="L30" s="56">
        <v>1</v>
      </c>
      <c r="M30" s="49"/>
      <c r="N30" s="85" t="s">
        <v>268</v>
      </c>
      <c r="O30" s="20">
        <f t="shared" si="29"/>
        <v>1</v>
      </c>
      <c r="P30" s="20">
        <f t="shared" si="30"/>
        <v>11</v>
      </c>
      <c r="Q30" s="20">
        <f t="shared" si="31"/>
        <v>1991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>
        <f t="shared" si="14"/>
        <v>1</v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21" t="s">
        <v>137</v>
      </c>
      <c r="B31" s="21" t="s">
        <v>66</v>
      </c>
      <c r="C31" s="89" t="s">
        <v>270</v>
      </c>
      <c r="D31" s="89"/>
      <c r="E31" s="92">
        <v>1</v>
      </c>
      <c r="F31" s="88" t="s">
        <v>141</v>
      </c>
      <c r="G31" s="93">
        <v>33880</v>
      </c>
      <c r="H31" s="94">
        <v>33882</v>
      </c>
      <c r="I31" s="56">
        <v>0</v>
      </c>
      <c r="J31" s="84" t="s">
        <v>271</v>
      </c>
      <c r="K31" s="58"/>
      <c r="L31" s="56">
        <v>0</v>
      </c>
      <c r="M31" s="49"/>
      <c r="N31" s="86" t="s">
        <v>272</v>
      </c>
      <c r="O31" s="20">
        <f t="shared" si="29"/>
        <v>1</v>
      </c>
      <c r="P31" s="20">
        <f t="shared" si="30"/>
        <v>10</v>
      </c>
      <c r="Q31" s="20">
        <f t="shared" si="31"/>
        <v>1992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>
        <f t="shared" si="15"/>
        <v>1</v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21" t="s">
        <v>137</v>
      </c>
      <c r="B32" s="21" t="s">
        <v>79</v>
      </c>
      <c r="C32" s="89" t="s">
        <v>202</v>
      </c>
      <c r="D32" s="89" t="s">
        <v>250</v>
      </c>
      <c r="E32" s="92">
        <v>1</v>
      </c>
      <c r="F32" s="88" t="s">
        <v>236</v>
      </c>
      <c r="G32" s="93">
        <v>34092</v>
      </c>
      <c r="H32" s="94">
        <v>34108</v>
      </c>
      <c r="I32" s="56">
        <v>1</v>
      </c>
      <c r="J32" s="38"/>
      <c r="K32" s="58"/>
      <c r="L32" s="56">
        <v>1</v>
      </c>
      <c r="M32" s="49"/>
      <c r="N32" s="85" t="s">
        <v>268</v>
      </c>
      <c r="O32" s="20">
        <f t="shared" si="29"/>
        <v>1</v>
      </c>
      <c r="P32" s="20">
        <f t="shared" si="30"/>
        <v>5</v>
      </c>
      <c r="Q32" s="20">
        <f t="shared" si="31"/>
        <v>1993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>
        <f t="shared" si="16"/>
        <v>1</v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21" t="s">
        <v>137</v>
      </c>
      <c r="B33" s="21" t="s">
        <v>67</v>
      </c>
      <c r="C33" s="89" t="s">
        <v>152</v>
      </c>
      <c r="D33" s="89"/>
      <c r="E33" s="92">
        <v>1</v>
      </c>
      <c r="F33" s="88" t="s">
        <v>146</v>
      </c>
      <c r="G33" s="93">
        <v>34405</v>
      </c>
      <c r="H33" s="94">
        <v>34410</v>
      </c>
      <c r="I33" s="56">
        <v>1</v>
      </c>
      <c r="J33" s="38"/>
      <c r="K33" s="58"/>
      <c r="L33" s="56">
        <v>1</v>
      </c>
      <c r="M33" s="49"/>
      <c r="N33" s="87" t="s">
        <v>268</v>
      </c>
      <c r="O33" s="20">
        <f t="shared" si="29"/>
        <v>2</v>
      </c>
      <c r="P33" s="20">
        <f t="shared" si="30"/>
        <v>3</v>
      </c>
      <c r="Q33" s="20">
        <f t="shared" si="31"/>
        <v>1994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>
        <f t="shared" si="17"/>
        <v>1</v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1" t="s">
        <v>137</v>
      </c>
      <c r="B34" s="21" t="s">
        <v>77</v>
      </c>
      <c r="C34" s="89" t="s">
        <v>153</v>
      </c>
      <c r="D34" s="89"/>
      <c r="E34" s="92">
        <v>1</v>
      </c>
      <c r="F34" s="88" t="s">
        <v>141</v>
      </c>
      <c r="G34" s="93">
        <v>34889</v>
      </c>
      <c r="H34" s="94">
        <v>34896</v>
      </c>
      <c r="I34" s="56">
        <v>1</v>
      </c>
      <c r="J34" s="38"/>
      <c r="K34" s="58"/>
      <c r="L34" s="56">
        <v>1</v>
      </c>
      <c r="M34" s="49"/>
      <c r="N34" s="85" t="s">
        <v>268</v>
      </c>
      <c r="O34" s="20">
        <f t="shared" si="29"/>
        <v>1</v>
      </c>
      <c r="P34" s="20">
        <f t="shared" si="30"/>
        <v>7</v>
      </c>
      <c r="Q34" s="20">
        <f t="shared" si="31"/>
        <v>1995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3" si="32">IF(Q34=1977,IF($E34=0,"",$E34),"")</f>
        <v/>
      </c>
      <c r="DD34" s="23" t="str">
        <f t="shared" ref="DD34:DD63" si="33">IF(Q34=1978,IF($E34=0,"",$E34),"")</f>
        <v/>
      </c>
      <c r="DE34" s="23" t="str">
        <f t="shared" ref="DE34:DE63" si="34">IF(Q34=1979,IF($E34=0,"",$E34),"")</f>
        <v/>
      </c>
      <c r="DF34" s="23" t="str">
        <f t="shared" ref="DF34:DF63" si="35">IF(Q34=1980,IF($E34=0,"",$E34),"")</f>
        <v/>
      </c>
      <c r="DG34" s="23" t="str">
        <f t="shared" ref="DG34:DG63" si="36">IF(Q34=1981,IF($E34=0,"",$E34),"")</f>
        <v/>
      </c>
      <c r="DH34" s="23" t="str">
        <f t="shared" ref="DH34:DH63" si="37">IF(Q34=1982,IF($E34=0,"",$E34),"")</f>
        <v/>
      </c>
      <c r="DI34" s="23" t="str">
        <f t="shared" ref="DI34:DI63" si="38">IF(Q34=1983,IF($E34=0,"",$E34),"")</f>
        <v/>
      </c>
      <c r="DJ34" s="23" t="str">
        <f t="shared" ref="DJ34:DJ63" si="39">IF(Q34=1984,IF($E34=0,"",$E34),"")</f>
        <v/>
      </c>
      <c r="DK34" s="23" t="str">
        <f t="shared" ref="DK34:DK63" si="40">IF(Q34=1985,IF($E34=0,"",$E34),"")</f>
        <v/>
      </c>
      <c r="DL34" s="23" t="str">
        <f t="shared" ref="DL34:DL63" si="41">IF(Q34=1986,IF($E34=0,"",$E34),"")</f>
        <v/>
      </c>
      <c r="DM34" s="23" t="str">
        <f t="shared" ref="DM34:DM63" si="42">IF(Q34=1987,IF($E34=0,"",$E34),"")</f>
        <v/>
      </c>
      <c r="DN34" s="23" t="str">
        <f t="shared" ref="DN34:DN63" si="43">IF(Q34=1988,IF($E34=0,"",$E34),"")</f>
        <v/>
      </c>
      <c r="DO34" s="23" t="str">
        <f t="shared" ref="DO34:DO63" si="44">IF(Q34=1989,IF($E34=0,"",$E34),"")</f>
        <v/>
      </c>
      <c r="DP34" s="23" t="str">
        <f t="shared" ref="DP34:DP63" si="45">IF(Q34=1990,IF($E34=0,"",$E34),"")</f>
        <v/>
      </c>
      <c r="DQ34" s="23" t="str">
        <f t="shared" ref="DQ34:DQ63" si="46">IF(Q34=1991,IF($E34=0,"",$E34),"")</f>
        <v/>
      </c>
      <c r="DR34" s="23" t="str">
        <f t="shared" ref="DR34:DR63" si="47">IF(Q34=1992,IF($E34=0,"",$E34),"")</f>
        <v/>
      </c>
      <c r="DS34" s="23" t="str">
        <f t="shared" ref="DS34:DS63" si="48">IF(Q34=1993,IF($E34=0,"",$E34),"")</f>
        <v/>
      </c>
      <c r="DT34" s="23" t="str">
        <f t="shared" ref="DT34:DT63" si="49">IF(Q34=1994,IF($E34=0,"",$E34),"")</f>
        <v/>
      </c>
      <c r="DU34" s="23">
        <f t="shared" ref="DU34:DU63" si="50">IF(Q34=1995,IF($E34=0,"",$E34),"")</f>
        <v>1</v>
      </c>
      <c r="DV34" s="23" t="str">
        <f t="shared" ref="DV34:DV63" si="51">IF(Q34=1996,IF($E34=0,"",$E34),"")</f>
        <v/>
      </c>
      <c r="DW34" s="23" t="str">
        <f t="shared" ref="DW34:DW63" si="52">IF(Q34=1997,IF($E34=0,"",$E34),"")</f>
        <v/>
      </c>
      <c r="DX34" s="23" t="str">
        <f t="shared" ref="DX34:DX63" si="53">IF(Q34=1998,IF($E34=0,"",$E34),"")</f>
        <v/>
      </c>
      <c r="DY34" s="23" t="str">
        <f t="shared" ref="DY34:DY63" si="54">IF(Q34=1999,IF($E34=0,"",$E34),"")</f>
        <v/>
      </c>
      <c r="DZ34" s="23" t="str">
        <f t="shared" ref="DZ34:DZ63" si="55">IF(Q34=2000,IF($E34=0,"",$E34),"")</f>
        <v/>
      </c>
      <c r="EA34" s="23" t="str">
        <f t="shared" ref="EA34:EA63" si="56">IF(Q34=2001,IF($E34=0,"",$E34),"")</f>
        <v/>
      </c>
      <c r="EB34" s="23" t="str">
        <f t="shared" ref="EB34:EB63" si="57">IF(Q34=2002,IF($E34=0,"",$E34),"")</f>
        <v/>
      </c>
      <c r="EC34" s="23" t="str">
        <f t="shared" ref="EC34:EC63" si="58">IF(Q34=2003,IF($E34=0,"",$E34),"")</f>
        <v/>
      </c>
      <c r="ED34" s="23" t="str">
        <f t="shared" ref="ED34:ED63" si="59">IF(Q34=2004,IF($E34=0,"",$E34),"")</f>
        <v/>
      </c>
      <c r="EE34" s="23" t="str">
        <f t="shared" ref="EE34:EE63" si="60">IF(Q34=2005,IF($E34=0,"",$E34),"")</f>
        <v/>
      </c>
    </row>
    <row r="35" spans="1:135" ht="11.25" customHeight="1">
      <c r="A35" s="21" t="s">
        <v>137</v>
      </c>
      <c r="B35" s="21" t="s">
        <v>75</v>
      </c>
      <c r="C35" s="89" t="s">
        <v>154</v>
      </c>
      <c r="D35" s="89"/>
      <c r="E35" s="92">
        <v>1</v>
      </c>
      <c r="F35" s="88" t="s">
        <v>232</v>
      </c>
      <c r="G35" s="93">
        <v>34979</v>
      </c>
      <c r="H35" s="94"/>
      <c r="I35" s="56">
        <v>1</v>
      </c>
      <c r="J35" s="38"/>
      <c r="K35" s="58"/>
      <c r="L35" s="56">
        <v>1</v>
      </c>
      <c r="M35" s="49"/>
      <c r="N35" s="86" t="s">
        <v>268</v>
      </c>
      <c r="O35" s="20">
        <f t="shared" si="29"/>
        <v>1</v>
      </c>
      <c r="P35" s="20">
        <f t="shared" si="30"/>
        <v>10</v>
      </c>
      <c r="Q35" s="20">
        <f t="shared" si="31"/>
        <v>1995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>
        <f t="shared" si="50"/>
        <v>1</v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137</v>
      </c>
      <c r="B36" s="21" t="s">
        <v>67</v>
      </c>
      <c r="C36" s="89" t="s">
        <v>155</v>
      </c>
      <c r="D36" s="89"/>
      <c r="E36" s="92">
        <v>1</v>
      </c>
      <c r="F36" s="88" t="s">
        <v>232</v>
      </c>
      <c r="G36" s="93">
        <v>34996</v>
      </c>
      <c r="H36" s="94">
        <v>35004</v>
      </c>
      <c r="I36" s="56">
        <v>1</v>
      </c>
      <c r="J36" s="38"/>
      <c r="K36" s="58"/>
      <c r="L36" s="56">
        <v>1</v>
      </c>
      <c r="M36" s="49"/>
      <c r="N36" s="85" t="s">
        <v>268</v>
      </c>
      <c r="O36" s="20">
        <f t="shared" si="29"/>
        <v>3</v>
      </c>
      <c r="P36" s="20">
        <f t="shared" si="30"/>
        <v>10</v>
      </c>
      <c r="Q36" s="20">
        <f t="shared" si="31"/>
        <v>1995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>
        <f t="shared" si="50"/>
        <v>1</v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137</v>
      </c>
      <c r="B37" s="21" t="s">
        <v>78</v>
      </c>
      <c r="C37" s="89" t="s">
        <v>156</v>
      </c>
      <c r="D37" s="89" t="s">
        <v>192</v>
      </c>
      <c r="E37" s="92">
        <v>1</v>
      </c>
      <c r="F37" s="88" t="s">
        <v>141</v>
      </c>
      <c r="G37" s="93">
        <v>35316</v>
      </c>
      <c r="H37" s="94">
        <v>35330</v>
      </c>
      <c r="I37" s="56">
        <v>1</v>
      </c>
      <c r="J37" s="38"/>
      <c r="K37" s="58"/>
      <c r="L37" s="56">
        <v>1</v>
      </c>
      <c r="M37" s="49"/>
      <c r="N37" s="86" t="s">
        <v>268</v>
      </c>
      <c r="O37" s="20">
        <f t="shared" si="29"/>
        <v>1</v>
      </c>
      <c r="P37" s="20">
        <f t="shared" si="30"/>
        <v>9</v>
      </c>
      <c r="Q37" s="20">
        <f t="shared" si="31"/>
        <v>1996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>
        <f t="shared" si="51"/>
        <v>1</v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 t="s">
        <v>137</v>
      </c>
      <c r="B38" s="21" t="s">
        <v>78</v>
      </c>
      <c r="C38" s="89" t="s">
        <v>156</v>
      </c>
      <c r="D38" s="89" t="s">
        <v>192</v>
      </c>
      <c r="E38" s="92">
        <v>1</v>
      </c>
      <c r="F38" s="88" t="s">
        <v>141</v>
      </c>
      <c r="G38" s="93">
        <v>35317</v>
      </c>
      <c r="H38" s="94">
        <v>35319</v>
      </c>
      <c r="I38" s="56">
        <v>1</v>
      </c>
      <c r="J38" s="38"/>
      <c r="K38" s="58"/>
      <c r="L38" s="56">
        <v>1</v>
      </c>
      <c r="M38" s="49"/>
      <c r="N38" s="85" t="s">
        <v>268</v>
      </c>
      <c r="O38" s="20">
        <f t="shared" si="29"/>
        <v>1</v>
      </c>
      <c r="P38" s="20">
        <f t="shared" si="30"/>
        <v>9</v>
      </c>
      <c r="Q38" s="20">
        <f t="shared" si="31"/>
        <v>1996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>
        <f t="shared" si="51"/>
        <v>1</v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 t="s">
        <v>137</v>
      </c>
      <c r="B39" s="21" t="s">
        <v>79</v>
      </c>
      <c r="C39" s="89" t="s">
        <v>237</v>
      </c>
      <c r="D39" s="89" t="s">
        <v>250</v>
      </c>
      <c r="E39" s="92">
        <v>1</v>
      </c>
      <c r="F39" s="88" t="s">
        <v>232</v>
      </c>
      <c r="G39" s="93">
        <v>35705</v>
      </c>
      <c r="H39" s="94">
        <v>35706</v>
      </c>
      <c r="I39" s="56">
        <v>1</v>
      </c>
      <c r="J39" s="38"/>
      <c r="K39" s="58"/>
      <c r="L39" s="56">
        <v>1</v>
      </c>
      <c r="M39" s="49"/>
      <c r="N39" s="87" t="s">
        <v>268</v>
      </c>
      <c r="O39" s="20">
        <f t="shared" si="29"/>
        <v>1</v>
      </c>
      <c r="P39" s="20">
        <f t="shared" si="30"/>
        <v>10</v>
      </c>
      <c r="Q39" s="20">
        <f t="shared" si="31"/>
        <v>1997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>
        <f t="shared" si="52"/>
        <v>1</v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 t="s">
        <v>137</v>
      </c>
      <c r="B40" s="21" t="s">
        <v>81</v>
      </c>
      <c r="C40" s="89" t="s">
        <v>148</v>
      </c>
      <c r="D40" s="89"/>
      <c r="E40" s="92">
        <v>1</v>
      </c>
      <c r="F40" s="88" t="s">
        <v>141</v>
      </c>
      <c r="G40" s="93">
        <v>36054</v>
      </c>
      <c r="H40" s="94">
        <v>36055</v>
      </c>
      <c r="I40" s="56">
        <v>1</v>
      </c>
      <c r="J40" s="38"/>
      <c r="K40" s="58"/>
      <c r="L40" s="56">
        <v>1</v>
      </c>
      <c r="M40" s="49"/>
      <c r="N40" s="85" t="s">
        <v>268</v>
      </c>
      <c r="O40" s="20">
        <f t="shared" si="29"/>
        <v>2</v>
      </c>
      <c r="P40" s="20">
        <f t="shared" si="30"/>
        <v>9</v>
      </c>
      <c r="Q40" s="20">
        <f t="shared" si="31"/>
        <v>1998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>
        <f t="shared" si="53"/>
        <v>1</v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 t="s">
        <v>137</v>
      </c>
      <c r="B41" s="21" t="s">
        <v>78</v>
      </c>
      <c r="C41" s="22" t="s">
        <v>292</v>
      </c>
      <c r="D41" s="89" t="s">
        <v>147</v>
      </c>
      <c r="E41" s="92">
        <v>1</v>
      </c>
      <c r="F41" s="88" t="s">
        <v>232</v>
      </c>
      <c r="G41" s="93">
        <v>36055</v>
      </c>
      <c r="H41" s="94"/>
      <c r="I41" s="56">
        <v>1</v>
      </c>
      <c r="J41" s="38"/>
      <c r="K41" s="58"/>
      <c r="L41" s="56">
        <v>1</v>
      </c>
      <c r="M41" s="49"/>
      <c r="N41" s="86" t="s">
        <v>268</v>
      </c>
      <c r="O41" s="20">
        <f t="shared" si="29"/>
        <v>2</v>
      </c>
      <c r="P41" s="20">
        <f t="shared" si="30"/>
        <v>9</v>
      </c>
      <c r="Q41" s="20">
        <f t="shared" si="31"/>
        <v>1998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>
        <f t="shared" si="53"/>
        <v>1</v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 t="s">
        <v>137</v>
      </c>
      <c r="B42" s="21" t="s">
        <v>81</v>
      </c>
      <c r="C42" s="89" t="s">
        <v>157</v>
      </c>
      <c r="D42" s="89" t="s">
        <v>192</v>
      </c>
      <c r="E42" s="92">
        <v>1</v>
      </c>
      <c r="F42" s="88" t="s">
        <v>232</v>
      </c>
      <c r="G42" s="93">
        <v>36092</v>
      </c>
      <c r="H42" s="94"/>
      <c r="I42" s="56">
        <v>1</v>
      </c>
      <c r="J42" s="38"/>
      <c r="K42" s="58"/>
      <c r="L42" s="56">
        <v>1</v>
      </c>
      <c r="M42" s="49"/>
      <c r="N42" s="85" t="s">
        <v>268</v>
      </c>
      <c r="O42" s="20">
        <f t="shared" si="29"/>
        <v>3</v>
      </c>
      <c r="P42" s="20">
        <f t="shared" si="30"/>
        <v>10</v>
      </c>
      <c r="Q42" s="20">
        <f t="shared" si="31"/>
        <v>1998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>
        <f t="shared" si="53"/>
        <v>1</v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 t="s">
        <v>137</v>
      </c>
      <c r="B43" s="21" t="s">
        <v>79</v>
      </c>
      <c r="C43" s="89" t="s">
        <v>158</v>
      </c>
      <c r="D43" s="89"/>
      <c r="E43" s="92">
        <v>1</v>
      </c>
      <c r="F43" s="88" t="s">
        <v>141</v>
      </c>
      <c r="G43" s="93">
        <v>36406</v>
      </c>
      <c r="H43" s="94">
        <v>36416</v>
      </c>
      <c r="I43" s="56">
        <v>1</v>
      </c>
      <c r="J43" s="38"/>
      <c r="K43" s="58"/>
      <c r="L43" s="56">
        <v>1</v>
      </c>
      <c r="M43" s="49"/>
      <c r="N43" s="86" t="s">
        <v>268</v>
      </c>
      <c r="O43" s="20">
        <f t="shared" si="29"/>
        <v>1</v>
      </c>
      <c r="P43" s="20">
        <f t="shared" si="30"/>
        <v>9</v>
      </c>
      <c r="Q43" s="20">
        <f t="shared" si="31"/>
        <v>1999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>
        <f t="shared" si="54"/>
        <v>1</v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 t="s">
        <v>137</v>
      </c>
      <c r="B44" s="21" t="s">
        <v>79</v>
      </c>
      <c r="C44" s="89" t="s">
        <v>158</v>
      </c>
      <c r="D44" s="89"/>
      <c r="E44" s="92">
        <v>1</v>
      </c>
      <c r="F44" s="88" t="s">
        <v>141</v>
      </c>
      <c r="G44" s="93">
        <v>36407</v>
      </c>
      <c r="H44" s="94">
        <v>36416</v>
      </c>
      <c r="I44" s="56">
        <v>1</v>
      </c>
      <c r="J44" s="38"/>
      <c r="K44" s="58"/>
      <c r="L44" s="56">
        <v>1</v>
      </c>
      <c r="M44" s="49"/>
      <c r="N44" s="85" t="s">
        <v>268</v>
      </c>
      <c r="O44" s="20">
        <f t="shared" si="29"/>
        <v>1</v>
      </c>
      <c r="P44" s="20">
        <f t="shared" si="30"/>
        <v>9</v>
      </c>
      <c r="Q44" s="20">
        <f t="shared" si="31"/>
        <v>1999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>
        <f t="shared" si="54"/>
        <v>1</v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 t="s">
        <v>137</v>
      </c>
      <c r="B45" s="21" t="s">
        <v>78</v>
      </c>
      <c r="C45" s="89" t="s">
        <v>159</v>
      </c>
      <c r="D45" s="89" t="s">
        <v>192</v>
      </c>
      <c r="E45" s="92">
        <v>1</v>
      </c>
      <c r="F45" s="88" t="s">
        <v>141</v>
      </c>
      <c r="G45" s="93">
        <v>36417</v>
      </c>
      <c r="H45" s="94">
        <v>36425</v>
      </c>
      <c r="I45" s="56">
        <v>1</v>
      </c>
      <c r="J45" s="38"/>
      <c r="K45" s="58"/>
      <c r="L45" s="56">
        <v>1</v>
      </c>
      <c r="M45" s="49"/>
      <c r="N45" s="87" t="s">
        <v>268</v>
      </c>
      <c r="O45" s="20">
        <f t="shared" si="29"/>
        <v>2</v>
      </c>
      <c r="P45" s="20">
        <f t="shared" si="30"/>
        <v>9</v>
      </c>
      <c r="Q45" s="20">
        <f t="shared" si="31"/>
        <v>1999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>
        <f t="shared" si="54"/>
        <v>1</v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 t="s">
        <v>137</v>
      </c>
      <c r="B46" s="21" t="s">
        <v>77</v>
      </c>
      <c r="C46" s="89" t="s">
        <v>153</v>
      </c>
      <c r="D46" s="89"/>
      <c r="E46" s="92">
        <v>1</v>
      </c>
      <c r="F46" s="88" t="s">
        <v>232</v>
      </c>
      <c r="G46" s="93">
        <v>36433</v>
      </c>
      <c r="H46" s="94">
        <v>36462</v>
      </c>
      <c r="I46" s="56">
        <v>1</v>
      </c>
      <c r="J46" s="38"/>
      <c r="K46" s="58"/>
      <c r="L46" s="56">
        <v>1</v>
      </c>
      <c r="M46" s="49"/>
      <c r="N46" s="85" t="s">
        <v>268</v>
      </c>
      <c r="O46" s="20">
        <f t="shared" si="29"/>
        <v>3</v>
      </c>
      <c r="P46" s="20">
        <f t="shared" si="30"/>
        <v>9</v>
      </c>
      <c r="Q46" s="20">
        <f t="shared" si="31"/>
        <v>1999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>
        <f t="shared" si="54"/>
        <v>1</v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 t="s">
        <v>137</v>
      </c>
      <c r="B47" s="21" t="s">
        <v>79</v>
      </c>
      <c r="C47" s="89" t="s">
        <v>238</v>
      </c>
      <c r="D47" s="89" t="s">
        <v>253</v>
      </c>
      <c r="E47" s="92">
        <v>1</v>
      </c>
      <c r="F47" s="88" t="s">
        <v>141</v>
      </c>
      <c r="G47" s="93">
        <v>36435</v>
      </c>
      <c r="H47" s="94">
        <v>36450</v>
      </c>
      <c r="I47" s="56">
        <v>1</v>
      </c>
      <c r="J47" s="38"/>
      <c r="K47" s="58"/>
      <c r="L47" s="56">
        <v>1</v>
      </c>
      <c r="M47" s="49"/>
      <c r="N47" s="86" t="s">
        <v>268</v>
      </c>
      <c r="O47" s="20">
        <f t="shared" si="29"/>
        <v>1</v>
      </c>
      <c r="P47" s="20">
        <f t="shared" si="30"/>
        <v>10</v>
      </c>
      <c r="Q47" s="20">
        <f t="shared" si="31"/>
        <v>1999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>
        <f t="shared" si="54"/>
        <v>1</v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 t="s">
        <v>137</v>
      </c>
      <c r="B48" s="21" t="s">
        <v>77</v>
      </c>
      <c r="C48" s="89" t="s">
        <v>160</v>
      </c>
      <c r="D48" s="89"/>
      <c r="E48" s="92">
        <v>1</v>
      </c>
      <c r="F48" s="88" t="s">
        <v>232</v>
      </c>
      <c r="G48" s="93">
        <v>36436</v>
      </c>
      <c r="H48" s="94"/>
      <c r="I48" s="56">
        <v>1</v>
      </c>
      <c r="J48" s="38"/>
      <c r="K48" s="58"/>
      <c r="L48" s="56">
        <v>1</v>
      </c>
      <c r="M48" s="49"/>
      <c r="N48" s="85" t="s">
        <v>268</v>
      </c>
      <c r="O48" s="20">
        <f t="shared" si="29"/>
        <v>1</v>
      </c>
      <c r="P48" s="20">
        <f t="shared" si="30"/>
        <v>10</v>
      </c>
      <c r="Q48" s="20">
        <f t="shared" si="31"/>
        <v>1999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>
        <f t="shared" si="54"/>
        <v>1</v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 t="s">
        <v>137</v>
      </c>
      <c r="B49" s="21" t="s">
        <v>81</v>
      </c>
      <c r="C49" s="89" t="s">
        <v>161</v>
      </c>
      <c r="D49" s="89" t="s">
        <v>192</v>
      </c>
      <c r="E49" s="92">
        <v>1</v>
      </c>
      <c r="F49" s="88" t="s">
        <v>141</v>
      </c>
      <c r="G49" s="93">
        <v>36436</v>
      </c>
      <c r="H49" s="94">
        <v>36450</v>
      </c>
      <c r="I49" s="56">
        <v>1</v>
      </c>
      <c r="J49" s="38"/>
      <c r="K49" s="58"/>
      <c r="L49" s="56">
        <v>1</v>
      </c>
      <c r="M49" s="49"/>
      <c r="N49" s="86" t="s">
        <v>268</v>
      </c>
      <c r="O49" s="20">
        <f t="shared" si="29"/>
        <v>1</v>
      </c>
      <c r="P49" s="20">
        <f t="shared" si="30"/>
        <v>10</v>
      </c>
      <c r="Q49" s="20">
        <f t="shared" si="31"/>
        <v>1999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>
        <f t="shared" si="54"/>
        <v>1</v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 t="s">
        <v>137</v>
      </c>
      <c r="B50" s="21" t="s">
        <v>81</v>
      </c>
      <c r="C50" s="89" t="s">
        <v>162</v>
      </c>
      <c r="D50" s="89" t="s">
        <v>192</v>
      </c>
      <c r="E50" s="92">
        <v>1</v>
      </c>
      <c r="F50" s="88" t="s">
        <v>232</v>
      </c>
      <c r="G50" s="93">
        <v>36464</v>
      </c>
      <c r="H50" s="94">
        <v>36465</v>
      </c>
      <c r="I50" s="56">
        <v>1</v>
      </c>
      <c r="J50" s="38"/>
      <c r="K50" s="58"/>
      <c r="L50" s="56">
        <v>1</v>
      </c>
      <c r="M50" s="49"/>
      <c r="N50" s="85" t="s">
        <v>268</v>
      </c>
      <c r="O50" s="20">
        <f t="shared" si="29"/>
        <v>3</v>
      </c>
      <c r="P50" s="20">
        <f t="shared" si="30"/>
        <v>10</v>
      </c>
      <c r="Q50" s="20">
        <f t="shared" si="31"/>
        <v>1999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>
        <f t="shared" si="54"/>
        <v>1</v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 t="s">
        <v>137</v>
      </c>
      <c r="B51" s="21" t="s">
        <v>79</v>
      </c>
      <c r="C51" s="89" t="s">
        <v>158</v>
      </c>
      <c r="D51" s="89"/>
      <c r="E51" s="92">
        <v>1</v>
      </c>
      <c r="F51" s="88" t="s">
        <v>232</v>
      </c>
      <c r="G51" s="93">
        <v>36803</v>
      </c>
      <c r="H51" s="94"/>
      <c r="I51" s="56">
        <v>1</v>
      </c>
      <c r="J51" s="38"/>
      <c r="K51" s="58"/>
      <c r="L51" s="56">
        <v>1</v>
      </c>
      <c r="M51" s="49"/>
      <c r="N51" s="87" t="s">
        <v>268</v>
      </c>
      <c r="O51" s="20">
        <f t="shared" si="29"/>
        <v>1</v>
      </c>
      <c r="P51" s="20">
        <f t="shared" si="30"/>
        <v>10</v>
      </c>
      <c r="Q51" s="20">
        <f t="shared" si="31"/>
        <v>2000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>
        <f t="shared" si="55"/>
        <v>1</v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 t="s">
        <v>137</v>
      </c>
      <c r="B52" s="21" t="s">
        <v>81</v>
      </c>
      <c r="C52" s="89" t="s">
        <v>163</v>
      </c>
      <c r="D52" s="89" t="s">
        <v>192</v>
      </c>
      <c r="E52" s="92">
        <v>1</v>
      </c>
      <c r="F52" s="88" t="s">
        <v>232</v>
      </c>
      <c r="G52" s="93">
        <v>36814</v>
      </c>
      <c r="H52" s="94"/>
      <c r="I52" s="56">
        <v>1</v>
      </c>
      <c r="J52" s="38"/>
      <c r="K52" s="58"/>
      <c r="L52" s="56">
        <v>1</v>
      </c>
      <c r="M52" s="49"/>
      <c r="N52" s="85" t="s">
        <v>268</v>
      </c>
      <c r="O52" s="20">
        <f t="shared" si="29"/>
        <v>2</v>
      </c>
      <c r="P52" s="20">
        <f t="shared" si="30"/>
        <v>10</v>
      </c>
      <c r="Q52" s="20">
        <f t="shared" si="31"/>
        <v>2000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>
        <f t="shared" si="55"/>
        <v>1</v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 t="s">
        <v>137</v>
      </c>
      <c r="B53" s="21" t="s">
        <v>79</v>
      </c>
      <c r="C53" s="89" t="s">
        <v>202</v>
      </c>
      <c r="D53" s="89" t="s">
        <v>250</v>
      </c>
      <c r="E53" s="92">
        <v>1</v>
      </c>
      <c r="F53" s="88" t="s">
        <v>232</v>
      </c>
      <c r="G53" s="93">
        <v>36821</v>
      </c>
      <c r="H53" s="94">
        <v>36824</v>
      </c>
      <c r="I53" s="56">
        <v>1</v>
      </c>
      <c r="J53" s="38"/>
      <c r="K53" s="58"/>
      <c r="L53" s="56">
        <v>1</v>
      </c>
      <c r="M53" s="49"/>
      <c r="N53" s="86" t="s">
        <v>268</v>
      </c>
      <c r="O53" s="20">
        <f t="shared" si="29"/>
        <v>3</v>
      </c>
      <c r="P53" s="20">
        <f t="shared" si="30"/>
        <v>10</v>
      </c>
      <c r="Q53" s="20">
        <f t="shared" si="31"/>
        <v>2000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>
        <f t="shared" si="55"/>
        <v>1</v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 t="s">
        <v>137</v>
      </c>
      <c r="B54" s="21" t="s">
        <v>79</v>
      </c>
      <c r="C54" s="89" t="s">
        <v>254</v>
      </c>
      <c r="D54" s="81" t="s">
        <v>253</v>
      </c>
      <c r="E54" s="92">
        <v>1</v>
      </c>
      <c r="F54" s="88" t="s">
        <v>232</v>
      </c>
      <c r="G54" s="93">
        <v>36852</v>
      </c>
      <c r="H54" s="94">
        <v>36853</v>
      </c>
      <c r="I54" s="56">
        <v>1</v>
      </c>
      <c r="J54" s="38"/>
      <c r="K54" s="58"/>
      <c r="L54" s="56">
        <v>1</v>
      </c>
      <c r="M54" s="49"/>
      <c r="N54" s="85" t="s">
        <v>268</v>
      </c>
      <c r="O54" s="20">
        <f t="shared" si="29"/>
        <v>3</v>
      </c>
      <c r="P54" s="20">
        <f t="shared" si="30"/>
        <v>11</v>
      </c>
      <c r="Q54" s="20">
        <f t="shared" si="31"/>
        <v>2000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>
        <f t="shared" si="55"/>
        <v>1</v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 t="s">
        <v>137</v>
      </c>
      <c r="B55" s="21" t="s">
        <v>66</v>
      </c>
      <c r="C55" s="89" t="s">
        <v>196</v>
      </c>
      <c r="D55" s="89" t="s">
        <v>170</v>
      </c>
      <c r="E55" s="92">
        <v>1</v>
      </c>
      <c r="F55" s="88" t="s">
        <v>232</v>
      </c>
      <c r="G55" s="93">
        <v>37168</v>
      </c>
      <c r="H55" s="94">
        <v>37173</v>
      </c>
      <c r="I55" s="56">
        <v>1</v>
      </c>
      <c r="J55" s="38"/>
      <c r="K55" s="58"/>
      <c r="L55" s="56">
        <v>1</v>
      </c>
      <c r="M55" s="49"/>
      <c r="N55" s="86" t="s">
        <v>268</v>
      </c>
      <c r="O55" s="20">
        <f t="shared" si="29"/>
        <v>1</v>
      </c>
      <c r="P55" s="20">
        <f t="shared" si="30"/>
        <v>10</v>
      </c>
      <c r="Q55" s="20">
        <f t="shared" si="31"/>
        <v>2001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>
        <f t="shared" si="56"/>
        <v>1</v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 t="s">
        <v>137</v>
      </c>
      <c r="B56" s="21" t="s">
        <v>75</v>
      </c>
      <c r="C56" s="89" t="s">
        <v>143</v>
      </c>
      <c r="D56" s="89"/>
      <c r="E56" s="92">
        <v>1</v>
      </c>
      <c r="F56" s="88" t="s">
        <v>232</v>
      </c>
      <c r="G56" s="93">
        <v>37172</v>
      </c>
      <c r="H56" s="94">
        <v>37197</v>
      </c>
      <c r="I56" s="56">
        <v>1</v>
      </c>
      <c r="J56" s="38"/>
      <c r="K56" s="58"/>
      <c r="L56" s="56">
        <v>1</v>
      </c>
      <c r="M56" s="49"/>
      <c r="N56" s="85" t="s">
        <v>268</v>
      </c>
      <c r="O56" s="20">
        <f t="shared" si="29"/>
        <v>1</v>
      </c>
      <c r="P56" s="20">
        <f t="shared" si="30"/>
        <v>10</v>
      </c>
      <c r="Q56" s="20">
        <f t="shared" si="31"/>
        <v>2001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>
        <f t="shared" si="56"/>
        <v>1</v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 t="s">
        <v>137</v>
      </c>
      <c r="B57" s="21" t="s">
        <v>78</v>
      </c>
      <c r="C57" s="89" t="s">
        <v>293</v>
      </c>
      <c r="D57" s="89" t="s">
        <v>192</v>
      </c>
      <c r="E57" s="92">
        <v>1</v>
      </c>
      <c r="F57" s="88" t="s">
        <v>232</v>
      </c>
      <c r="G57" s="93">
        <v>37174</v>
      </c>
      <c r="H57" s="94"/>
      <c r="I57" s="56">
        <v>1</v>
      </c>
      <c r="J57" s="38"/>
      <c r="K57" s="58"/>
      <c r="L57" s="56">
        <v>1</v>
      </c>
      <c r="M57" s="49"/>
      <c r="N57" s="87" t="s">
        <v>268</v>
      </c>
      <c r="O57" s="20">
        <f t="shared" si="29"/>
        <v>1</v>
      </c>
      <c r="P57" s="20">
        <f t="shared" si="30"/>
        <v>10</v>
      </c>
      <c r="Q57" s="20">
        <f t="shared" si="31"/>
        <v>2001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>
        <f t="shared" si="56"/>
        <v>1</v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137</v>
      </c>
      <c r="B58" s="21" t="s">
        <v>79</v>
      </c>
      <c r="C58" s="89" t="s">
        <v>202</v>
      </c>
      <c r="D58" s="89" t="s">
        <v>250</v>
      </c>
      <c r="E58" s="92">
        <v>1</v>
      </c>
      <c r="F58" s="88" t="s">
        <v>232</v>
      </c>
      <c r="G58" s="93">
        <v>37184</v>
      </c>
      <c r="H58" s="94">
        <v>37187</v>
      </c>
      <c r="I58" s="56">
        <v>1</v>
      </c>
      <c r="J58" s="38"/>
      <c r="K58" s="58"/>
      <c r="L58" s="56">
        <v>1</v>
      </c>
      <c r="M58" s="49"/>
      <c r="N58" s="85" t="s">
        <v>268</v>
      </c>
      <c r="O58" s="20">
        <f t="shared" si="29"/>
        <v>2</v>
      </c>
      <c r="P58" s="20">
        <f t="shared" si="30"/>
        <v>10</v>
      </c>
      <c r="Q58" s="20">
        <f t="shared" si="31"/>
        <v>2001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>
        <f t="shared" si="56"/>
        <v>1</v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 t="s">
        <v>137</v>
      </c>
      <c r="B59" s="21" t="s">
        <v>78</v>
      </c>
      <c r="C59" s="89" t="s">
        <v>241</v>
      </c>
      <c r="D59" s="89" t="s">
        <v>242</v>
      </c>
      <c r="E59" s="92">
        <v>1</v>
      </c>
      <c r="F59" s="88" t="s">
        <v>232</v>
      </c>
      <c r="G59" s="93">
        <v>37198</v>
      </c>
      <c r="H59" s="94"/>
      <c r="I59" s="56">
        <v>1</v>
      </c>
      <c r="J59" s="38"/>
      <c r="K59" s="58"/>
      <c r="L59" s="56">
        <v>1</v>
      </c>
      <c r="M59" s="49"/>
      <c r="N59" s="86" t="s">
        <v>268</v>
      </c>
      <c r="O59" s="20">
        <f t="shared" si="29"/>
        <v>1</v>
      </c>
      <c r="P59" s="20">
        <f t="shared" si="30"/>
        <v>11</v>
      </c>
      <c r="Q59" s="20">
        <f t="shared" si="31"/>
        <v>2001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>
        <f t="shared" si="56"/>
        <v>1</v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 t="s">
        <v>137</v>
      </c>
      <c r="B60" s="21" t="s">
        <v>78</v>
      </c>
      <c r="C60" s="89" t="s">
        <v>294</v>
      </c>
      <c r="D60" s="89" t="s">
        <v>192</v>
      </c>
      <c r="E60" s="92">
        <v>1</v>
      </c>
      <c r="F60" s="88" t="s">
        <v>232</v>
      </c>
      <c r="G60" s="93">
        <v>37220</v>
      </c>
      <c r="H60" s="94">
        <v>37236</v>
      </c>
      <c r="I60" s="56">
        <v>1</v>
      </c>
      <c r="J60" s="38"/>
      <c r="K60" s="58"/>
      <c r="L60" s="56">
        <v>1</v>
      </c>
      <c r="M60" s="49"/>
      <c r="N60" s="85" t="s">
        <v>268</v>
      </c>
      <c r="O60" s="20">
        <f t="shared" si="29"/>
        <v>3</v>
      </c>
      <c r="P60" s="20">
        <f t="shared" si="30"/>
        <v>11</v>
      </c>
      <c r="Q60" s="20">
        <f t="shared" si="31"/>
        <v>2001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>
        <f t="shared" si="56"/>
        <v>1</v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 t="s">
        <v>137</v>
      </c>
      <c r="B61" s="21" t="s">
        <v>78</v>
      </c>
      <c r="C61" s="89" t="s">
        <v>164</v>
      </c>
      <c r="D61" s="89" t="s">
        <v>192</v>
      </c>
      <c r="E61" s="92">
        <v>1</v>
      </c>
      <c r="F61" s="88" t="s">
        <v>232</v>
      </c>
      <c r="G61" s="93">
        <v>37524</v>
      </c>
      <c r="H61" s="94"/>
      <c r="I61" s="56">
        <v>1</v>
      </c>
      <c r="J61" s="38"/>
      <c r="K61" s="58"/>
      <c r="L61" s="56">
        <v>1</v>
      </c>
      <c r="M61" s="49"/>
      <c r="N61" s="86" t="s">
        <v>268</v>
      </c>
      <c r="O61" s="20">
        <f t="shared" si="29"/>
        <v>3</v>
      </c>
      <c r="P61" s="20">
        <f t="shared" si="30"/>
        <v>9</v>
      </c>
      <c r="Q61" s="20">
        <f t="shared" si="31"/>
        <v>2002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>
        <f t="shared" si="57"/>
        <v>1</v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 t="s">
        <v>137</v>
      </c>
      <c r="B62" s="21" t="s">
        <v>67</v>
      </c>
      <c r="C62" s="89" t="s">
        <v>165</v>
      </c>
      <c r="D62" s="89"/>
      <c r="E62" s="92">
        <v>1</v>
      </c>
      <c r="F62" s="88" t="s">
        <v>232</v>
      </c>
      <c r="G62" s="93">
        <v>37555</v>
      </c>
      <c r="H62" s="94">
        <v>37560</v>
      </c>
      <c r="I62" s="56">
        <v>1</v>
      </c>
      <c r="J62" s="38"/>
      <c r="K62" s="58"/>
      <c r="L62" s="56">
        <v>1</v>
      </c>
      <c r="M62" s="49"/>
      <c r="N62" s="85" t="s">
        <v>268</v>
      </c>
      <c r="O62" s="20">
        <f t="shared" si="29"/>
        <v>3</v>
      </c>
      <c r="P62" s="20">
        <f t="shared" si="30"/>
        <v>10</v>
      </c>
      <c r="Q62" s="20">
        <f t="shared" si="31"/>
        <v>2002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>
        <f t="shared" si="57"/>
        <v>1</v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 t="s">
        <v>137</v>
      </c>
      <c r="B63" s="21" t="s">
        <v>82</v>
      </c>
      <c r="C63" s="89" t="s">
        <v>166</v>
      </c>
      <c r="D63" s="89"/>
      <c r="E63" s="92">
        <v>1</v>
      </c>
      <c r="F63" s="88" t="s">
        <v>232</v>
      </c>
      <c r="G63" s="93">
        <v>37555</v>
      </c>
      <c r="H63" s="94"/>
      <c r="I63" s="56">
        <v>1</v>
      </c>
      <c r="J63" s="38"/>
      <c r="K63" s="58"/>
      <c r="L63" s="56">
        <v>1</v>
      </c>
      <c r="M63" s="49"/>
      <c r="N63" s="87" t="s">
        <v>268</v>
      </c>
      <c r="O63" s="20">
        <f t="shared" si="29"/>
        <v>3</v>
      </c>
      <c r="P63" s="20">
        <f t="shared" si="30"/>
        <v>10</v>
      </c>
      <c r="Q63" s="20">
        <f t="shared" si="31"/>
        <v>2002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>
        <f t="shared" si="57"/>
        <v>1</v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 t="s">
        <v>137</v>
      </c>
      <c r="B64" s="21" t="s">
        <v>81</v>
      </c>
      <c r="C64" s="89" t="s">
        <v>167</v>
      </c>
      <c r="D64" s="89" t="s">
        <v>192</v>
      </c>
      <c r="E64" s="92">
        <v>1</v>
      </c>
      <c r="F64" s="88" t="s">
        <v>141</v>
      </c>
      <c r="G64" s="93">
        <v>37869</v>
      </c>
      <c r="H64" s="93">
        <v>37886</v>
      </c>
      <c r="I64" s="56">
        <v>1</v>
      </c>
      <c r="J64" s="38"/>
      <c r="K64" s="58"/>
      <c r="L64" s="56">
        <v>1</v>
      </c>
      <c r="M64" s="49"/>
      <c r="N64" s="85" t="s">
        <v>268</v>
      </c>
      <c r="O64" s="20">
        <f>IF(DAY(G64)&lt;=10,1,IF(DAY(G64)&gt;20,3,2))</f>
        <v>1</v>
      </c>
      <c r="P64" s="20">
        <f>MONTH(G64)</f>
        <v>9</v>
      </c>
      <c r="Q64" s="20">
        <f>YEAR(G64)</f>
        <v>2003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>IF(Q64=1977,IF($E64=0,"",$E64),"")</f>
        <v/>
      </c>
      <c r="DD64" s="23" t="str">
        <f>IF(Q64=1978,IF($E64=0,"",$E64),"")</f>
        <v/>
      </c>
      <c r="DE64" s="23" t="str">
        <f>IF(Q64=1979,IF($E64=0,"",$E64),"")</f>
        <v/>
      </c>
      <c r="DF64" s="23" t="str">
        <f>IF(Q64=1980,IF($E64=0,"",$E64),"")</f>
        <v/>
      </c>
      <c r="DG64" s="23" t="str">
        <f>IF(Q64=1981,IF($E64=0,"",$E64),"")</f>
        <v/>
      </c>
      <c r="DH64" s="23" t="str">
        <f>IF(Q64=1982,IF($E64=0,"",$E64),"")</f>
        <v/>
      </c>
      <c r="DI64" s="23" t="str">
        <f>IF(Q64=1983,IF($E64=0,"",$E64),"")</f>
        <v/>
      </c>
      <c r="DJ64" s="23" t="str">
        <f>IF(Q64=1984,IF($E64=0,"",$E64),"")</f>
        <v/>
      </c>
      <c r="DK64" s="23" t="str">
        <f>IF(Q64=1985,IF($E64=0,"",$E64),"")</f>
        <v/>
      </c>
      <c r="DL64" s="23" t="str">
        <f>IF(Q64=1986,IF($E64=0,"",$E64),"")</f>
        <v/>
      </c>
      <c r="DM64" s="23" t="str">
        <f>IF(Q64=1987,IF($E64=0,"",$E64),"")</f>
        <v/>
      </c>
      <c r="DN64" s="23" t="str">
        <f>IF(Q64=1988,IF($E64=0,"",$E64),"")</f>
        <v/>
      </c>
      <c r="DO64" s="23" t="str">
        <f>IF(Q64=1989,IF($E64=0,"",$E64),"")</f>
        <v/>
      </c>
      <c r="DP64" s="23" t="str">
        <f>IF(Q64=1990,IF($E64=0,"",$E64),"")</f>
        <v/>
      </c>
      <c r="DQ64" s="23" t="str">
        <f>IF(Q64=1991,IF($E64=0,"",$E64),"")</f>
        <v/>
      </c>
      <c r="DR64" s="23" t="str">
        <f>IF(Q64=1992,IF($E64=0,"",$E64),"")</f>
        <v/>
      </c>
      <c r="DS64" s="23" t="str">
        <f>IF(Q64=1993,IF($E64=0,"",$E64),"")</f>
        <v/>
      </c>
      <c r="DT64" s="23" t="str">
        <f>IF(Q64=1994,IF($E64=0,"",$E64),"")</f>
        <v/>
      </c>
      <c r="DU64" s="23" t="str">
        <f>IF(Q64=1995,IF($E64=0,"",$E64),"")</f>
        <v/>
      </c>
      <c r="DV64" s="23" t="str">
        <f>IF(Q64=1996,IF($E64=0,"",$E64),"")</f>
        <v/>
      </c>
      <c r="DW64" s="23" t="str">
        <f>IF(Q64=1997,IF($E64=0,"",$E64),"")</f>
        <v/>
      </c>
      <c r="DX64" s="23" t="str">
        <f>IF(Q64=1998,IF($E64=0,"",$E64),"")</f>
        <v/>
      </c>
      <c r="DY64" s="23" t="str">
        <f>IF(Q64=1999,IF($E64=0,"",$E64),"")</f>
        <v/>
      </c>
      <c r="DZ64" s="23" t="str">
        <f>IF(Q64=2000,IF($E64=0,"",$E64),"")</f>
        <v/>
      </c>
      <c r="EA64" s="23" t="str">
        <f>IF(Q64=2001,IF($E64=0,"",$E64),"")</f>
        <v/>
      </c>
      <c r="EB64" s="23" t="str">
        <f>IF(Q64=2002,IF($E64=0,"",$E64),"")</f>
        <v/>
      </c>
      <c r="EC64" s="23">
        <f>IF(Q64=2003,IF($E64=0,"",$E64),"")</f>
        <v>1</v>
      </c>
      <c r="ED64" s="23" t="str">
        <f>IF(Q64=2004,IF($E64=0,"",$E64),"")</f>
        <v/>
      </c>
      <c r="EE64" s="23" t="str">
        <f>IF(Q64=2005,IF($E64=0,"",$E64),"")</f>
        <v/>
      </c>
    </row>
    <row r="65" spans="1:135" ht="11.25" customHeight="1">
      <c r="A65" s="21" t="s">
        <v>137</v>
      </c>
      <c r="B65" s="21" t="s">
        <v>66</v>
      </c>
      <c r="C65" s="89" t="s">
        <v>243</v>
      </c>
      <c r="D65" s="89" t="s">
        <v>244</v>
      </c>
      <c r="E65" s="92">
        <v>1</v>
      </c>
      <c r="F65" s="88" t="s">
        <v>232</v>
      </c>
      <c r="G65" s="93">
        <v>37885</v>
      </c>
      <c r="H65" s="93">
        <v>37927</v>
      </c>
      <c r="I65" s="56">
        <v>1</v>
      </c>
      <c r="J65" s="38"/>
      <c r="K65" s="58"/>
      <c r="L65" s="56">
        <v>1</v>
      </c>
      <c r="M65" s="49"/>
      <c r="N65" s="99" t="s">
        <v>268</v>
      </c>
      <c r="O65" s="20">
        <f>IF(DAY(G65)&lt;=10,1,IF(DAY(G65)&gt;20,3,2))</f>
        <v>3</v>
      </c>
      <c r="P65" s="20">
        <f>MONTH(G65)</f>
        <v>9</v>
      </c>
      <c r="Q65" s="20">
        <f>YEAR(G65)</f>
        <v>2003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>IF(Q65=1977,IF($E65=0,"",$E65),"")</f>
        <v/>
      </c>
      <c r="DD65" s="23" t="str">
        <f>IF(Q65=1978,IF($E65=0,"",$E65),"")</f>
        <v/>
      </c>
      <c r="DE65" s="23" t="str">
        <f>IF(Q65=1979,IF($E65=0,"",$E65),"")</f>
        <v/>
      </c>
      <c r="DF65" s="23" t="str">
        <f>IF(Q65=1980,IF($E65=0,"",$E65),"")</f>
        <v/>
      </c>
      <c r="DG65" s="23" t="str">
        <f>IF(Q65=1981,IF($E65=0,"",$E65),"")</f>
        <v/>
      </c>
      <c r="DH65" s="23" t="str">
        <f>IF(Q65=1982,IF($E65=0,"",$E65),"")</f>
        <v/>
      </c>
      <c r="DI65" s="23" t="str">
        <f>IF(Q65=1983,IF($E65=0,"",$E65),"")</f>
        <v/>
      </c>
      <c r="DJ65" s="23" t="str">
        <f>IF(Q65=1984,IF($E65=0,"",$E65),"")</f>
        <v/>
      </c>
      <c r="DK65" s="23" t="str">
        <f>IF(Q65=1985,IF($E65=0,"",$E65),"")</f>
        <v/>
      </c>
      <c r="DL65" s="23" t="str">
        <f>IF(Q65=1986,IF($E65=0,"",$E65),"")</f>
        <v/>
      </c>
      <c r="DM65" s="23" t="str">
        <f>IF(Q65=1987,IF($E65=0,"",$E65),"")</f>
        <v/>
      </c>
      <c r="DN65" s="23" t="str">
        <f>IF(Q65=1988,IF($E65=0,"",$E65),"")</f>
        <v/>
      </c>
      <c r="DO65" s="23" t="str">
        <f>IF(Q65=1989,IF($E65=0,"",$E65),"")</f>
        <v/>
      </c>
      <c r="DP65" s="23" t="str">
        <f>IF(Q65=1990,IF($E65=0,"",$E65),"")</f>
        <v/>
      </c>
      <c r="DQ65" s="23" t="str">
        <f>IF(Q65=1991,IF($E65=0,"",$E65),"")</f>
        <v/>
      </c>
      <c r="DR65" s="23" t="str">
        <f>IF(Q65=1992,IF($E65=0,"",$E65),"")</f>
        <v/>
      </c>
      <c r="DS65" s="23" t="str">
        <f>IF(Q65=1993,IF($E65=0,"",$E65),"")</f>
        <v/>
      </c>
      <c r="DT65" s="23" t="str">
        <f>IF(Q65=1994,IF($E65=0,"",$E65),"")</f>
        <v/>
      </c>
      <c r="DU65" s="23" t="str">
        <f>IF(Q65=1995,IF($E65=0,"",$E65),"")</f>
        <v/>
      </c>
      <c r="DV65" s="23" t="str">
        <f>IF(Q65=1996,IF($E65=0,"",$E65),"")</f>
        <v/>
      </c>
      <c r="DW65" s="23" t="str">
        <f>IF(Q65=1997,IF($E65=0,"",$E65),"")</f>
        <v/>
      </c>
      <c r="DX65" s="23" t="str">
        <f>IF(Q65=1998,IF($E65=0,"",$E65),"")</f>
        <v/>
      </c>
      <c r="DY65" s="23" t="str">
        <f>IF(Q65=1999,IF($E65=0,"",$E65),"")</f>
        <v/>
      </c>
      <c r="DZ65" s="23" t="str">
        <f>IF(Q65=2000,IF($E65=0,"",$E65),"")</f>
        <v/>
      </c>
      <c r="EA65" s="23" t="str">
        <f>IF(Q65=2001,IF($E65=0,"",$E65),"")</f>
        <v/>
      </c>
      <c r="EB65" s="23" t="str">
        <f>IF(Q65=2002,IF($E65=0,"",$E65),"")</f>
        <v/>
      </c>
      <c r="EC65" s="23">
        <f>IF(Q65=2003,IF($E65=0,"",$E65),"")</f>
        <v>1</v>
      </c>
      <c r="ED65" s="23" t="str">
        <f>IF(Q65=2004,IF($E65=0,"",$E65),"")</f>
        <v/>
      </c>
      <c r="EE65" s="23" t="str">
        <f>IF(Q65=2005,IF($E65=0,"",$E65),"")</f>
        <v/>
      </c>
    </row>
    <row r="66" spans="1:135" ht="11.25" customHeight="1">
      <c r="A66" s="21" t="s">
        <v>137</v>
      </c>
      <c r="B66" s="21" t="s">
        <v>73</v>
      </c>
      <c r="C66" s="89" t="s">
        <v>168</v>
      </c>
      <c r="D66" s="89"/>
      <c r="E66" s="92">
        <v>1</v>
      </c>
      <c r="F66" s="88" t="s">
        <v>141</v>
      </c>
      <c r="G66" s="93">
        <v>37892</v>
      </c>
      <c r="H66" s="93">
        <v>37893</v>
      </c>
      <c r="I66" s="56">
        <v>1</v>
      </c>
      <c r="J66" s="38"/>
      <c r="K66" s="58"/>
      <c r="L66" s="56">
        <v>1</v>
      </c>
      <c r="M66" s="49"/>
      <c r="N66" s="86" t="s">
        <v>268</v>
      </c>
      <c r="O66" s="20">
        <f>IF(DAY(G66)&lt;=10,1,IF(DAY(G66)&gt;20,3,2))</f>
        <v>3</v>
      </c>
      <c r="P66" s="20">
        <f>MONTH(G66)</f>
        <v>9</v>
      </c>
      <c r="Q66" s="20">
        <f>YEAR(G66)</f>
        <v>2003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>IF(Q66=1977,IF($E66=0,"",$E66),"")</f>
        <v/>
      </c>
      <c r="DD66" s="23" t="str">
        <f>IF(Q66=1978,IF($E66=0,"",$E66),"")</f>
        <v/>
      </c>
      <c r="DE66" s="23" t="str">
        <f>IF(Q66=1979,IF($E66=0,"",$E66),"")</f>
        <v/>
      </c>
      <c r="DF66" s="23" t="str">
        <f>IF(Q66=1980,IF($E66=0,"",$E66),"")</f>
        <v/>
      </c>
      <c r="DG66" s="23" t="str">
        <f>IF(Q66=1981,IF($E66=0,"",$E66),"")</f>
        <v/>
      </c>
      <c r="DH66" s="23" t="str">
        <f>IF(Q66=1982,IF($E66=0,"",$E66),"")</f>
        <v/>
      </c>
      <c r="DI66" s="23" t="str">
        <f>IF(Q66=1983,IF($E66=0,"",$E66),"")</f>
        <v/>
      </c>
      <c r="DJ66" s="23" t="str">
        <f>IF(Q66=1984,IF($E66=0,"",$E66),"")</f>
        <v/>
      </c>
      <c r="DK66" s="23" t="str">
        <f>IF(Q66=1985,IF($E66=0,"",$E66),"")</f>
        <v/>
      </c>
      <c r="DL66" s="23" t="str">
        <f>IF(Q66=1986,IF($E66=0,"",$E66),"")</f>
        <v/>
      </c>
      <c r="DM66" s="23" t="str">
        <f>IF(Q66=1987,IF($E66=0,"",$E66),"")</f>
        <v/>
      </c>
      <c r="DN66" s="23" t="str">
        <f>IF(Q66=1988,IF($E66=0,"",$E66),"")</f>
        <v/>
      </c>
      <c r="DO66" s="23" t="str">
        <f>IF(Q66=1989,IF($E66=0,"",$E66),"")</f>
        <v/>
      </c>
      <c r="DP66" s="23" t="str">
        <f>IF(Q66=1990,IF($E66=0,"",$E66),"")</f>
        <v/>
      </c>
      <c r="DQ66" s="23" t="str">
        <f>IF(Q66=1991,IF($E66=0,"",$E66),"")</f>
        <v/>
      </c>
      <c r="DR66" s="23" t="str">
        <f>IF(Q66=1992,IF($E66=0,"",$E66),"")</f>
        <v/>
      </c>
      <c r="DS66" s="23" t="str">
        <f>IF(Q66=1993,IF($E66=0,"",$E66),"")</f>
        <v/>
      </c>
      <c r="DT66" s="23" t="str">
        <f>IF(Q66=1994,IF($E66=0,"",$E66),"")</f>
        <v/>
      </c>
      <c r="DU66" s="23" t="str">
        <f>IF(Q66=1995,IF($E66=0,"",$E66),"")</f>
        <v/>
      </c>
      <c r="DV66" s="23" t="str">
        <f>IF(Q66=1996,IF($E66=0,"",$E66),"")</f>
        <v/>
      </c>
      <c r="DW66" s="23" t="str">
        <f>IF(Q66=1997,IF($E66=0,"",$E66),"")</f>
        <v/>
      </c>
      <c r="DX66" s="23" t="str">
        <f>IF(Q66=1998,IF($E66=0,"",$E66),"")</f>
        <v/>
      </c>
      <c r="DY66" s="23" t="str">
        <f>IF(Q66=1999,IF($E66=0,"",$E66),"")</f>
        <v/>
      </c>
      <c r="DZ66" s="23" t="str">
        <f>IF(Q66=2000,IF($E66=0,"",$E66),"")</f>
        <v/>
      </c>
      <c r="EA66" s="23" t="str">
        <f>IF(Q66=2001,IF($E66=0,"",$E66),"")</f>
        <v/>
      </c>
      <c r="EB66" s="23" t="str">
        <f>IF(Q66=2002,IF($E66=0,"",$E66),"")</f>
        <v/>
      </c>
      <c r="EC66" s="23">
        <f>IF(Q66=2003,IF($E66=0,"",$E66),"")</f>
        <v>1</v>
      </c>
      <c r="ED66" s="23" t="str">
        <f>IF(Q66=2004,IF($E66=0,"",$E66),"")</f>
        <v/>
      </c>
      <c r="EE66" s="23" t="str">
        <f>IF(Q66=2005,IF($E66=0,"",$E66),"")</f>
        <v/>
      </c>
    </row>
    <row r="67" spans="1:135" ht="11.25" customHeight="1">
      <c r="A67" s="21" t="s">
        <v>137</v>
      </c>
      <c r="B67" s="21" t="s">
        <v>72</v>
      </c>
      <c r="C67" s="89" t="s">
        <v>283</v>
      </c>
      <c r="D67" s="89" t="s">
        <v>50</v>
      </c>
      <c r="E67" s="92">
        <v>1</v>
      </c>
      <c r="F67" s="88" t="s">
        <v>232</v>
      </c>
      <c r="G67" s="93">
        <v>37928</v>
      </c>
      <c r="H67" s="94">
        <v>37933</v>
      </c>
      <c r="I67" s="56">
        <v>1</v>
      </c>
      <c r="J67" s="38"/>
      <c r="K67" s="58"/>
      <c r="L67" s="56">
        <v>1</v>
      </c>
      <c r="M67" s="49"/>
      <c r="N67" s="99" t="s">
        <v>268</v>
      </c>
      <c r="O67" s="20">
        <f>IF(DAY(G67)&lt;=10,1,IF(DAY(G67)&gt;20,3,2))</f>
        <v>1</v>
      </c>
      <c r="P67" s="20">
        <f>MONTH(G67)</f>
        <v>11</v>
      </c>
      <c r="Q67" s="20">
        <f>YEAR(G67)</f>
        <v>2003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>IF(Q67=1977,IF($E67=0,"",$E67),"")</f>
        <v/>
      </c>
      <c r="DD67" s="23" t="str">
        <f>IF(Q67=1978,IF($E67=0,"",$E67),"")</f>
        <v/>
      </c>
      <c r="DE67" s="23" t="str">
        <f>IF(Q67=1979,IF($E67=0,"",$E67),"")</f>
        <v/>
      </c>
      <c r="DF67" s="23" t="str">
        <f>IF(Q67=1980,IF($E67=0,"",$E67),"")</f>
        <v/>
      </c>
      <c r="DG67" s="23" t="str">
        <f>IF(Q67=1981,IF($E67=0,"",$E67),"")</f>
        <v/>
      </c>
      <c r="DH67" s="23" t="str">
        <f>IF(Q67=1982,IF($E67=0,"",$E67),"")</f>
        <v/>
      </c>
      <c r="DI67" s="23" t="str">
        <f>IF(Q67=1983,IF($E67=0,"",$E67),"")</f>
        <v/>
      </c>
      <c r="DJ67" s="23" t="str">
        <f>IF(Q67=1984,IF($E67=0,"",$E67),"")</f>
        <v/>
      </c>
      <c r="DK67" s="23" t="str">
        <f>IF(Q67=1985,IF($E67=0,"",$E67),"")</f>
        <v/>
      </c>
      <c r="DL67" s="23" t="str">
        <f>IF(Q67=1986,IF($E67=0,"",$E67),"")</f>
        <v/>
      </c>
      <c r="DM67" s="23" t="str">
        <f>IF(Q67=1987,IF($E67=0,"",$E67),"")</f>
        <v/>
      </c>
      <c r="DN67" s="23" t="str">
        <f>IF(Q67=1988,IF($E67=0,"",$E67),"")</f>
        <v/>
      </c>
      <c r="DO67" s="23" t="str">
        <f>IF(Q67=1989,IF($E67=0,"",$E67),"")</f>
        <v/>
      </c>
      <c r="DP67" s="23" t="str">
        <f>IF(Q67=1990,IF($E67=0,"",$E67),"")</f>
        <v/>
      </c>
      <c r="DQ67" s="23" t="str">
        <f>IF(Q67=1991,IF($E67=0,"",$E67),"")</f>
        <v/>
      </c>
      <c r="DR67" s="23" t="str">
        <f>IF(Q67=1992,IF($E67=0,"",$E67),"")</f>
        <v/>
      </c>
      <c r="DS67" s="23" t="str">
        <f>IF(Q67=1993,IF($E67=0,"",$E67),"")</f>
        <v/>
      </c>
      <c r="DT67" s="23" t="str">
        <f>IF(Q67=1994,IF($E67=0,"",$E67),"")</f>
        <v/>
      </c>
      <c r="DU67" s="23" t="str">
        <f>IF(Q67=1995,IF($E67=0,"",$E67),"")</f>
        <v/>
      </c>
      <c r="DV67" s="23" t="str">
        <f>IF(Q67=1996,IF($E67=0,"",$E67),"")</f>
        <v/>
      </c>
      <c r="DW67" s="23" t="str">
        <f>IF(Q67=1997,IF($E67=0,"",$E67),"")</f>
        <v/>
      </c>
      <c r="DX67" s="23" t="str">
        <f>IF(Q67=1998,IF($E67=0,"",$E67),"")</f>
        <v/>
      </c>
      <c r="DY67" s="23" t="str">
        <f>IF(Q67=1999,IF($E67=0,"",$E67),"")</f>
        <v/>
      </c>
      <c r="DZ67" s="23" t="str">
        <f>IF(Q67=2000,IF($E67=0,"",$E67),"")</f>
        <v/>
      </c>
      <c r="EA67" s="23" t="str">
        <f>IF(Q67=2001,IF($E67=0,"",$E67),"")</f>
        <v/>
      </c>
      <c r="EB67" s="23" t="str">
        <f>IF(Q67=2002,IF($E67=0,"",$E67),"")</f>
        <v/>
      </c>
      <c r="EC67" s="23">
        <f>IF(Q67=2003,IF($E67=0,"",$E67),"")</f>
        <v>1</v>
      </c>
      <c r="ED67" s="23" t="str">
        <f>IF(Q67=2004,IF($E67=0,"",$E67),"")</f>
        <v/>
      </c>
      <c r="EE67" s="23" t="str">
        <f>IF(Q67=2005,IF($E67=0,"",$E67),"")</f>
        <v/>
      </c>
    </row>
    <row r="68" spans="1:135" ht="11.25" customHeight="1">
      <c r="A68" s="21" t="s">
        <v>137</v>
      </c>
      <c r="B68" s="21" t="s">
        <v>81</v>
      </c>
      <c r="C68" s="89" t="s">
        <v>169</v>
      </c>
      <c r="D68" s="89" t="s">
        <v>192</v>
      </c>
      <c r="E68" s="92">
        <v>1</v>
      </c>
      <c r="F68" s="88" t="s">
        <v>232</v>
      </c>
      <c r="G68" s="93">
        <v>37930</v>
      </c>
      <c r="H68" s="93"/>
      <c r="I68" s="56">
        <v>1</v>
      </c>
      <c r="J68" s="38"/>
      <c r="K68" s="58"/>
      <c r="L68" s="56">
        <v>1</v>
      </c>
      <c r="M68" s="49"/>
      <c r="N68" s="86" t="s">
        <v>268</v>
      </c>
      <c r="O68" s="20">
        <f t="shared" ref="O68:O132" si="61">IF(DAY(G68)&lt;=10,1,IF(DAY(G68)&gt;20,3,2))</f>
        <v>1</v>
      </c>
      <c r="P68" s="20">
        <f t="shared" ref="P68:P132" si="62">MONTH(G68)</f>
        <v>11</v>
      </c>
      <c r="Q68" s="20">
        <f t="shared" ref="Q68:Q132" si="63">YEAR(G68)</f>
        <v>2003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ref="DC68:DC97" si="64">IF(Q68=1977,IF($E68=0,"",$E68),"")</f>
        <v/>
      </c>
      <c r="DD68" s="23" t="str">
        <f t="shared" ref="DD68:DD97" si="65">IF(Q68=1978,IF($E68=0,"",$E68),"")</f>
        <v/>
      </c>
      <c r="DE68" s="23" t="str">
        <f t="shared" ref="DE68:DE97" si="66">IF(Q68=1979,IF($E68=0,"",$E68),"")</f>
        <v/>
      </c>
      <c r="DF68" s="23" t="str">
        <f t="shared" ref="DF68:DF97" si="67">IF(Q68=1980,IF($E68=0,"",$E68),"")</f>
        <v/>
      </c>
      <c r="DG68" s="23" t="str">
        <f t="shared" ref="DG68:DG97" si="68">IF(Q68=1981,IF($E68=0,"",$E68),"")</f>
        <v/>
      </c>
      <c r="DH68" s="23" t="str">
        <f t="shared" ref="DH68:DH97" si="69">IF(Q68=1982,IF($E68=0,"",$E68),"")</f>
        <v/>
      </c>
      <c r="DI68" s="23" t="str">
        <f t="shared" ref="DI68:DI97" si="70">IF(Q68=1983,IF($E68=0,"",$E68),"")</f>
        <v/>
      </c>
      <c r="DJ68" s="23" t="str">
        <f t="shared" ref="DJ68:DJ97" si="71">IF(Q68=1984,IF($E68=0,"",$E68),"")</f>
        <v/>
      </c>
      <c r="DK68" s="23" t="str">
        <f t="shared" ref="DK68:DK97" si="72">IF(Q68=1985,IF($E68=0,"",$E68),"")</f>
        <v/>
      </c>
      <c r="DL68" s="23" t="str">
        <f t="shared" ref="DL68:DL97" si="73">IF(Q68=1986,IF($E68=0,"",$E68),"")</f>
        <v/>
      </c>
      <c r="DM68" s="23" t="str">
        <f t="shared" ref="DM68:DM97" si="74">IF(Q68=1987,IF($E68=0,"",$E68),"")</f>
        <v/>
      </c>
      <c r="DN68" s="23" t="str">
        <f t="shared" ref="DN68:DN97" si="75">IF(Q68=1988,IF($E68=0,"",$E68),"")</f>
        <v/>
      </c>
      <c r="DO68" s="23" t="str">
        <f t="shared" ref="DO68:DO97" si="76">IF(Q68=1989,IF($E68=0,"",$E68),"")</f>
        <v/>
      </c>
      <c r="DP68" s="23" t="str">
        <f t="shared" ref="DP68:DP97" si="77">IF(Q68=1990,IF($E68=0,"",$E68),"")</f>
        <v/>
      </c>
      <c r="DQ68" s="23" t="str">
        <f t="shared" ref="DQ68:DQ97" si="78">IF(Q68=1991,IF($E68=0,"",$E68),"")</f>
        <v/>
      </c>
      <c r="DR68" s="23" t="str">
        <f t="shared" ref="DR68:DR97" si="79">IF(Q68=1992,IF($E68=0,"",$E68),"")</f>
        <v/>
      </c>
      <c r="DS68" s="23" t="str">
        <f t="shared" ref="DS68:DS97" si="80">IF(Q68=1993,IF($E68=0,"",$E68),"")</f>
        <v/>
      </c>
      <c r="DT68" s="23" t="str">
        <f t="shared" ref="DT68:DT97" si="81">IF(Q68=1994,IF($E68=0,"",$E68),"")</f>
        <v/>
      </c>
      <c r="DU68" s="23" t="str">
        <f t="shared" ref="DU68:DU97" si="82">IF(Q68=1995,IF($E68=0,"",$E68),"")</f>
        <v/>
      </c>
      <c r="DV68" s="23" t="str">
        <f t="shared" ref="DV68:DV97" si="83">IF(Q68=1996,IF($E68=0,"",$E68),"")</f>
        <v/>
      </c>
      <c r="DW68" s="23" t="str">
        <f t="shared" ref="DW68:DW97" si="84">IF(Q68=1997,IF($E68=0,"",$E68),"")</f>
        <v/>
      </c>
      <c r="DX68" s="23" t="str">
        <f t="shared" ref="DX68:DX97" si="85">IF(Q68=1998,IF($E68=0,"",$E68),"")</f>
        <v/>
      </c>
      <c r="DY68" s="23" t="str">
        <f t="shared" ref="DY68:DY97" si="86">IF(Q68=1999,IF($E68=0,"",$E68),"")</f>
        <v/>
      </c>
      <c r="DZ68" s="23" t="str">
        <f t="shared" ref="DZ68:DZ97" si="87">IF(Q68=2000,IF($E68=0,"",$E68),"")</f>
        <v/>
      </c>
      <c r="EA68" s="23" t="str">
        <f t="shared" ref="EA68:EA97" si="88">IF(Q68=2001,IF($E68=0,"",$E68),"")</f>
        <v/>
      </c>
      <c r="EB68" s="23" t="str">
        <f t="shared" ref="EB68:EB97" si="89">IF(Q68=2002,IF($E68=0,"",$E68),"")</f>
        <v/>
      </c>
      <c r="EC68" s="23">
        <f t="shared" ref="EC68:EC97" si="90">IF(Q68=2003,IF($E68=0,"",$E68),"")</f>
        <v>1</v>
      </c>
      <c r="ED68" s="23" t="str">
        <f t="shared" ref="ED68:ED97" si="91">IF(Q68=2004,IF($E68=0,"",$E68),"")</f>
        <v/>
      </c>
      <c r="EE68" s="23" t="str">
        <f t="shared" ref="EE68:EE97" si="92">IF(Q68=2005,IF($E68=0,"",$E68),"")</f>
        <v/>
      </c>
    </row>
    <row r="69" spans="1:135" ht="11.25" customHeight="1">
      <c r="A69" s="21" t="s">
        <v>137</v>
      </c>
      <c r="B69" s="21" t="s">
        <v>66</v>
      </c>
      <c r="C69" s="89" t="s">
        <v>284</v>
      </c>
      <c r="D69" s="89" t="s">
        <v>170</v>
      </c>
      <c r="E69" s="92">
        <v>1</v>
      </c>
      <c r="F69" s="88" t="s">
        <v>141</v>
      </c>
      <c r="G69" s="93">
        <v>38243</v>
      </c>
      <c r="H69" s="93">
        <v>38244</v>
      </c>
      <c r="I69" s="56">
        <v>1</v>
      </c>
      <c r="J69" s="38"/>
      <c r="K69" s="58"/>
      <c r="L69" s="56">
        <v>1</v>
      </c>
      <c r="M69" s="49"/>
      <c r="N69" s="86" t="s">
        <v>268</v>
      </c>
      <c r="O69" s="20">
        <f t="shared" si="61"/>
        <v>2</v>
      </c>
      <c r="P69" s="20">
        <f t="shared" si="62"/>
        <v>9</v>
      </c>
      <c r="Q69" s="20">
        <f t="shared" si="63"/>
        <v>2004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>
        <f t="shared" si="91"/>
        <v>1</v>
      </c>
      <c r="EE69" s="23" t="str">
        <f t="shared" si="92"/>
        <v/>
      </c>
    </row>
    <row r="70" spans="1:135" ht="11.25" customHeight="1">
      <c r="A70" s="21" t="s">
        <v>137</v>
      </c>
      <c r="B70" s="21" t="s">
        <v>81</v>
      </c>
      <c r="C70" s="89" t="s">
        <v>182</v>
      </c>
      <c r="D70" s="89" t="s">
        <v>148</v>
      </c>
      <c r="E70" s="92">
        <v>1</v>
      </c>
      <c r="F70" s="88" t="s">
        <v>141</v>
      </c>
      <c r="G70" s="93">
        <v>38250</v>
      </c>
      <c r="H70" s="93">
        <v>38280</v>
      </c>
      <c r="I70" s="56">
        <v>1</v>
      </c>
      <c r="J70" s="38"/>
      <c r="K70" s="58"/>
      <c r="L70" s="56">
        <v>1</v>
      </c>
      <c r="M70" s="49"/>
      <c r="N70" s="86" t="s">
        <v>268</v>
      </c>
      <c r="O70" s="20">
        <f t="shared" si="61"/>
        <v>2</v>
      </c>
      <c r="P70" s="20">
        <f t="shared" si="62"/>
        <v>9</v>
      </c>
      <c r="Q70" s="20">
        <f t="shared" si="63"/>
        <v>2004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>
        <f t="shared" si="91"/>
        <v>1</v>
      </c>
      <c r="EE70" s="23" t="str">
        <f t="shared" si="92"/>
        <v/>
      </c>
    </row>
    <row r="71" spans="1:135" ht="11.25" customHeight="1">
      <c r="A71" s="21" t="s">
        <v>137</v>
      </c>
      <c r="B71" s="21" t="s">
        <v>79</v>
      </c>
      <c r="C71" s="89" t="s">
        <v>202</v>
      </c>
      <c r="D71" s="89" t="s">
        <v>250</v>
      </c>
      <c r="E71" s="92">
        <v>1</v>
      </c>
      <c r="F71" s="88" t="s">
        <v>232</v>
      </c>
      <c r="G71" s="93">
        <v>38255</v>
      </c>
      <c r="H71" s="93">
        <v>38284</v>
      </c>
      <c r="I71" s="56">
        <v>1</v>
      </c>
      <c r="J71" s="38"/>
      <c r="K71" s="58"/>
      <c r="L71" s="56">
        <v>1</v>
      </c>
      <c r="M71" s="49"/>
      <c r="N71" s="86" t="s">
        <v>268</v>
      </c>
      <c r="O71" s="20">
        <f t="shared" si="61"/>
        <v>3</v>
      </c>
      <c r="P71" s="20">
        <f t="shared" si="62"/>
        <v>9</v>
      </c>
      <c r="Q71" s="20">
        <f t="shared" si="63"/>
        <v>2004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 t="str">
        <f t="shared" si="87"/>
        <v/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>
        <f t="shared" si="91"/>
        <v>1</v>
      </c>
      <c r="EE71" s="23" t="str">
        <f t="shared" si="92"/>
        <v/>
      </c>
    </row>
    <row r="72" spans="1:135" ht="11.25" customHeight="1">
      <c r="A72" s="21" t="s">
        <v>137</v>
      </c>
      <c r="B72" s="21" t="s">
        <v>78</v>
      </c>
      <c r="C72" s="44" t="s">
        <v>285</v>
      </c>
      <c r="D72" s="89" t="s">
        <v>171</v>
      </c>
      <c r="E72" s="92">
        <v>1</v>
      </c>
      <c r="F72" s="88" t="s">
        <v>232</v>
      </c>
      <c r="G72" s="93">
        <v>38257</v>
      </c>
      <c r="H72" s="93"/>
      <c r="I72" s="56">
        <v>1</v>
      </c>
      <c r="J72" s="38"/>
      <c r="K72" s="58"/>
      <c r="L72" s="56">
        <v>1</v>
      </c>
      <c r="M72" s="49"/>
      <c r="N72" s="86" t="s">
        <v>268</v>
      </c>
      <c r="O72" s="20">
        <f t="shared" si="61"/>
        <v>3</v>
      </c>
      <c r="P72" s="20">
        <f t="shared" si="62"/>
        <v>9</v>
      </c>
      <c r="Q72" s="20">
        <f t="shared" si="63"/>
        <v>2004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>
        <f t="shared" si="91"/>
        <v>1</v>
      </c>
      <c r="EE72" s="23" t="str">
        <f t="shared" si="92"/>
        <v/>
      </c>
    </row>
    <row r="73" spans="1:135" ht="11.25" customHeight="1">
      <c r="A73" s="21" t="s">
        <v>137</v>
      </c>
      <c r="B73" s="21" t="s">
        <v>79</v>
      </c>
      <c r="C73" s="89" t="s">
        <v>172</v>
      </c>
      <c r="D73" s="89" t="s">
        <v>199</v>
      </c>
      <c r="E73" s="92">
        <v>1</v>
      </c>
      <c r="F73" s="88"/>
      <c r="G73" s="93">
        <v>38262</v>
      </c>
      <c r="H73" s="93">
        <v>38269</v>
      </c>
      <c r="I73" s="56">
        <v>1</v>
      </c>
      <c r="J73" s="38"/>
      <c r="K73" s="58"/>
      <c r="L73" s="56">
        <v>1</v>
      </c>
      <c r="M73" s="49"/>
      <c r="N73" s="86" t="s">
        <v>268</v>
      </c>
      <c r="O73" s="20">
        <f t="shared" si="61"/>
        <v>1</v>
      </c>
      <c r="P73" s="20">
        <f t="shared" si="62"/>
        <v>10</v>
      </c>
      <c r="Q73" s="20">
        <f t="shared" si="63"/>
        <v>2004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>
        <f t="shared" si="91"/>
        <v>1</v>
      </c>
      <c r="EE73" s="23" t="str">
        <f t="shared" si="92"/>
        <v/>
      </c>
    </row>
    <row r="74" spans="1:135" ht="11.25" customHeight="1">
      <c r="A74" s="21" t="s">
        <v>137</v>
      </c>
      <c r="B74" s="21" t="s">
        <v>69</v>
      </c>
      <c r="C74" s="89" t="s">
        <v>173</v>
      </c>
      <c r="D74" s="89" t="s">
        <v>286</v>
      </c>
      <c r="E74" s="92">
        <v>1</v>
      </c>
      <c r="F74" s="88" t="s">
        <v>232</v>
      </c>
      <c r="G74" s="93">
        <v>38275</v>
      </c>
      <c r="H74" s="93"/>
      <c r="I74" s="56">
        <v>1</v>
      </c>
      <c r="J74" s="38"/>
      <c r="K74" s="58"/>
      <c r="L74" s="56">
        <v>1</v>
      </c>
      <c r="M74" s="49"/>
      <c r="N74" s="83" t="s">
        <v>268</v>
      </c>
      <c r="O74" s="20">
        <f t="shared" si="61"/>
        <v>2</v>
      </c>
      <c r="P74" s="20">
        <f t="shared" si="62"/>
        <v>10</v>
      </c>
      <c r="Q74" s="20">
        <f t="shared" si="63"/>
        <v>2004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>
        <f t="shared" si="91"/>
        <v>1</v>
      </c>
      <c r="EE74" s="23" t="str">
        <f t="shared" si="92"/>
        <v/>
      </c>
    </row>
    <row r="75" spans="1:135" ht="11.25" customHeight="1">
      <c r="A75" s="61" t="s">
        <v>137</v>
      </c>
      <c r="B75" s="61" t="s">
        <v>66</v>
      </c>
      <c r="C75" s="95" t="s">
        <v>245</v>
      </c>
      <c r="D75" s="95" t="s">
        <v>246</v>
      </c>
      <c r="E75" s="96">
        <v>1</v>
      </c>
      <c r="F75" s="97" t="s">
        <v>236</v>
      </c>
      <c r="G75" s="98">
        <v>38598</v>
      </c>
      <c r="H75" s="98">
        <v>38599</v>
      </c>
      <c r="I75" s="64">
        <v>0</v>
      </c>
      <c r="J75" s="63"/>
      <c r="K75" s="58"/>
      <c r="L75" s="56">
        <v>1</v>
      </c>
      <c r="M75" s="49" t="s">
        <v>174</v>
      </c>
      <c r="N75" s="58" t="s">
        <v>265</v>
      </c>
      <c r="O75" s="20">
        <f t="shared" si="61"/>
        <v>1</v>
      </c>
      <c r="P75" s="20">
        <f t="shared" si="62"/>
        <v>9</v>
      </c>
      <c r="Q75" s="20">
        <f t="shared" si="63"/>
        <v>2005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>
        <f t="shared" si="92"/>
        <v>1</v>
      </c>
    </row>
    <row r="76" spans="1:135" ht="11.25" customHeight="1">
      <c r="A76" s="61" t="s">
        <v>137</v>
      </c>
      <c r="B76" s="61" t="s">
        <v>79</v>
      </c>
      <c r="C76" s="95" t="s">
        <v>249</v>
      </c>
      <c r="D76" s="95" t="s">
        <v>179</v>
      </c>
      <c r="E76" s="96">
        <v>1</v>
      </c>
      <c r="F76" s="97" t="s">
        <v>232</v>
      </c>
      <c r="G76" s="98">
        <v>38598</v>
      </c>
      <c r="H76" s="98">
        <v>38693</v>
      </c>
      <c r="I76" s="64">
        <v>0</v>
      </c>
      <c r="J76" s="63"/>
      <c r="K76" s="58"/>
      <c r="L76" s="56">
        <v>1</v>
      </c>
      <c r="M76" s="49" t="s">
        <v>174</v>
      </c>
      <c r="N76" s="58" t="s">
        <v>265</v>
      </c>
      <c r="O76" s="20">
        <f t="shared" si="61"/>
        <v>1</v>
      </c>
      <c r="P76" s="20">
        <f t="shared" si="62"/>
        <v>9</v>
      </c>
      <c r="Q76" s="20">
        <f t="shared" si="63"/>
        <v>2005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>
        <f t="shared" si="92"/>
        <v>1</v>
      </c>
    </row>
    <row r="77" spans="1:135" ht="11.25" customHeight="1">
      <c r="A77" s="61" t="s">
        <v>137</v>
      </c>
      <c r="B77" s="61" t="s">
        <v>72</v>
      </c>
      <c r="C77" s="95" t="s">
        <v>287</v>
      </c>
      <c r="D77" s="95" t="s">
        <v>50</v>
      </c>
      <c r="E77" s="96">
        <v>1</v>
      </c>
      <c r="F77" s="97" t="s">
        <v>232</v>
      </c>
      <c r="G77" s="98">
        <v>38603</v>
      </c>
      <c r="H77" s="98">
        <v>38609</v>
      </c>
      <c r="I77" s="64">
        <v>0</v>
      </c>
      <c r="J77" s="63"/>
      <c r="K77" s="58"/>
      <c r="L77" s="56">
        <v>1</v>
      </c>
      <c r="M77" s="49" t="s">
        <v>174</v>
      </c>
      <c r="N77" s="58" t="s">
        <v>265</v>
      </c>
      <c r="O77" s="20">
        <f t="shared" si="61"/>
        <v>1</v>
      </c>
      <c r="P77" s="20">
        <f t="shared" si="62"/>
        <v>9</v>
      </c>
      <c r="Q77" s="20">
        <f t="shared" si="63"/>
        <v>2005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>
        <f t="shared" si="92"/>
        <v>1</v>
      </c>
    </row>
    <row r="78" spans="1:135" ht="11.25" customHeight="1">
      <c r="A78" s="61" t="s">
        <v>137</v>
      </c>
      <c r="B78" s="61" t="s">
        <v>79</v>
      </c>
      <c r="C78" s="95" t="s">
        <v>259</v>
      </c>
      <c r="D78" s="95" t="s">
        <v>250</v>
      </c>
      <c r="E78" s="96">
        <v>1</v>
      </c>
      <c r="F78" s="97"/>
      <c r="G78" s="98">
        <v>38609</v>
      </c>
      <c r="H78" s="98">
        <v>38613</v>
      </c>
      <c r="I78" s="64">
        <v>0</v>
      </c>
      <c r="J78" s="63"/>
      <c r="K78" s="58"/>
      <c r="L78" s="56">
        <v>1</v>
      </c>
      <c r="M78" s="49" t="s">
        <v>174</v>
      </c>
      <c r="N78" s="58" t="s">
        <v>265</v>
      </c>
      <c r="O78" s="20">
        <f t="shared" si="61"/>
        <v>2</v>
      </c>
      <c r="P78" s="20">
        <f t="shared" si="62"/>
        <v>9</v>
      </c>
      <c r="Q78" s="20">
        <f t="shared" si="63"/>
        <v>2005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>
        <f t="shared" si="92"/>
        <v>1</v>
      </c>
    </row>
    <row r="79" spans="1:135" ht="11.25" customHeight="1">
      <c r="A79" s="61" t="s">
        <v>137</v>
      </c>
      <c r="B79" s="61" t="s">
        <v>81</v>
      </c>
      <c r="C79" s="95" t="s">
        <v>149</v>
      </c>
      <c r="D79" s="95"/>
      <c r="E79" s="96">
        <v>1</v>
      </c>
      <c r="F79" s="97" t="s">
        <v>232</v>
      </c>
      <c r="G79" s="98">
        <v>38610</v>
      </c>
      <c r="H79" s="98">
        <v>38635</v>
      </c>
      <c r="I79" s="64">
        <v>0</v>
      </c>
      <c r="J79" s="63"/>
      <c r="K79" s="58"/>
      <c r="L79" s="56">
        <v>1</v>
      </c>
      <c r="M79" s="49" t="s">
        <v>174</v>
      </c>
      <c r="N79" s="58" t="s">
        <v>265</v>
      </c>
      <c r="O79" s="20">
        <f t="shared" si="61"/>
        <v>2</v>
      </c>
      <c r="P79" s="20">
        <f t="shared" si="62"/>
        <v>9</v>
      </c>
      <c r="Q79" s="20">
        <f t="shared" si="63"/>
        <v>2005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>
        <f t="shared" si="92"/>
        <v>1</v>
      </c>
    </row>
    <row r="80" spans="1:135" ht="11.25" customHeight="1">
      <c r="A80" s="61" t="s">
        <v>137</v>
      </c>
      <c r="B80" s="61" t="s">
        <v>78</v>
      </c>
      <c r="C80" s="22" t="s">
        <v>295</v>
      </c>
      <c r="D80" s="95" t="s">
        <v>147</v>
      </c>
      <c r="E80" s="96">
        <v>1</v>
      </c>
      <c r="F80" s="97" t="s">
        <v>232</v>
      </c>
      <c r="G80" s="98">
        <v>38615</v>
      </c>
      <c r="H80" s="98"/>
      <c r="I80" s="64">
        <v>0</v>
      </c>
      <c r="J80" s="63"/>
      <c r="K80" s="58"/>
      <c r="L80" s="56">
        <v>1</v>
      </c>
      <c r="M80" s="49" t="s">
        <v>174</v>
      </c>
      <c r="N80" s="58" t="s">
        <v>265</v>
      </c>
      <c r="O80" s="20">
        <f t="shared" si="61"/>
        <v>2</v>
      </c>
      <c r="P80" s="20">
        <f t="shared" si="62"/>
        <v>9</v>
      </c>
      <c r="Q80" s="20">
        <f t="shared" si="63"/>
        <v>2005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>
        <f t="shared" si="92"/>
        <v>1</v>
      </c>
    </row>
    <row r="81" spans="1:135" ht="11.25" customHeight="1">
      <c r="A81" s="61" t="s">
        <v>137</v>
      </c>
      <c r="B81" s="61" t="s">
        <v>66</v>
      </c>
      <c r="C81" s="90" t="s">
        <v>175</v>
      </c>
      <c r="D81" s="90"/>
      <c r="E81" s="62">
        <v>1</v>
      </c>
      <c r="F81" s="73"/>
      <c r="G81" s="63">
        <v>38620</v>
      </c>
      <c r="H81" s="63">
        <v>38621</v>
      </c>
      <c r="I81" s="64">
        <v>0</v>
      </c>
      <c r="J81" s="63"/>
      <c r="K81" s="58"/>
      <c r="L81" s="56">
        <v>1</v>
      </c>
      <c r="M81" s="49" t="s">
        <v>174</v>
      </c>
      <c r="N81" s="58" t="s">
        <v>265</v>
      </c>
      <c r="O81" s="20">
        <f t="shared" si="61"/>
        <v>3</v>
      </c>
      <c r="P81" s="20">
        <f t="shared" si="62"/>
        <v>9</v>
      </c>
      <c r="Q81" s="20">
        <f t="shared" si="63"/>
        <v>2005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>
        <f t="shared" si="92"/>
        <v>1</v>
      </c>
    </row>
    <row r="82" spans="1:135" ht="11.25" customHeight="1">
      <c r="A82" s="61" t="s">
        <v>137</v>
      </c>
      <c r="B82" s="61" t="s">
        <v>81</v>
      </c>
      <c r="C82" s="90" t="s">
        <v>169</v>
      </c>
      <c r="D82" s="90" t="s">
        <v>192</v>
      </c>
      <c r="E82" s="62">
        <v>1</v>
      </c>
      <c r="F82" s="73" t="s">
        <v>232</v>
      </c>
      <c r="G82" s="63">
        <v>38641</v>
      </c>
      <c r="H82" s="63">
        <v>38656</v>
      </c>
      <c r="I82" s="64">
        <v>0</v>
      </c>
      <c r="J82" s="63"/>
      <c r="K82" s="58"/>
      <c r="L82" s="56">
        <v>1</v>
      </c>
      <c r="M82" s="49" t="s">
        <v>174</v>
      </c>
      <c r="N82" s="58" t="s">
        <v>265</v>
      </c>
      <c r="O82" s="20">
        <f t="shared" si="61"/>
        <v>2</v>
      </c>
      <c r="P82" s="20">
        <f t="shared" si="62"/>
        <v>10</v>
      </c>
      <c r="Q82" s="20">
        <f t="shared" si="63"/>
        <v>2005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>
        <f t="shared" si="92"/>
        <v>1</v>
      </c>
    </row>
    <row r="83" spans="1:135" ht="11.25" customHeight="1">
      <c r="A83" s="61" t="s">
        <v>137</v>
      </c>
      <c r="B83" s="61" t="s">
        <v>79</v>
      </c>
      <c r="C83" s="90" t="s">
        <v>248</v>
      </c>
      <c r="D83" s="90" t="s">
        <v>179</v>
      </c>
      <c r="E83" s="62">
        <v>1</v>
      </c>
      <c r="F83" s="73" t="s">
        <v>232</v>
      </c>
      <c r="G83" s="63">
        <v>38655</v>
      </c>
      <c r="H83" s="63"/>
      <c r="I83" s="64">
        <v>0</v>
      </c>
      <c r="J83" s="63"/>
      <c r="K83" s="58"/>
      <c r="L83" s="56">
        <v>1</v>
      </c>
      <c r="M83" s="49" t="s">
        <v>174</v>
      </c>
      <c r="N83" s="58" t="s">
        <v>265</v>
      </c>
      <c r="O83" s="20">
        <f t="shared" si="61"/>
        <v>3</v>
      </c>
      <c r="P83" s="20">
        <f t="shared" si="62"/>
        <v>10</v>
      </c>
      <c r="Q83" s="20">
        <f t="shared" si="63"/>
        <v>2005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 t="str">
        <f t="shared" si="88"/>
        <v/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>
        <f t="shared" si="92"/>
        <v>1</v>
      </c>
    </row>
    <row r="84" spans="1:135" ht="11.25" customHeight="1">
      <c r="A84" s="61" t="s">
        <v>137</v>
      </c>
      <c r="B84" s="61" t="s">
        <v>81</v>
      </c>
      <c r="C84" s="90" t="s">
        <v>247</v>
      </c>
      <c r="D84" s="90" t="s">
        <v>192</v>
      </c>
      <c r="E84" s="62">
        <v>1</v>
      </c>
      <c r="F84" s="73" t="s">
        <v>232</v>
      </c>
      <c r="G84" s="63">
        <v>38658</v>
      </c>
      <c r="H84" s="63">
        <v>38660</v>
      </c>
      <c r="I84" s="64">
        <v>0</v>
      </c>
      <c r="J84" s="63"/>
      <c r="K84" s="58"/>
      <c r="L84" s="56">
        <v>1</v>
      </c>
      <c r="M84" s="49" t="s">
        <v>174</v>
      </c>
      <c r="N84" s="58" t="s">
        <v>265</v>
      </c>
      <c r="O84" s="20">
        <f t="shared" si="61"/>
        <v>1</v>
      </c>
      <c r="P84" s="20">
        <f t="shared" si="62"/>
        <v>11</v>
      </c>
      <c r="Q84" s="20">
        <f t="shared" si="63"/>
        <v>2005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>
        <f t="shared" si="92"/>
        <v>1</v>
      </c>
    </row>
    <row r="85" spans="1:135" ht="11.25" customHeight="1">
      <c r="A85" s="61" t="s">
        <v>137</v>
      </c>
      <c r="B85" s="61" t="s">
        <v>75</v>
      </c>
      <c r="C85" s="90" t="s">
        <v>176</v>
      </c>
      <c r="D85" s="90"/>
      <c r="E85" s="62">
        <v>1</v>
      </c>
      <c r="F85" s="73" t="s">
        <v>232</v>
      </c>
      <c r="G85" s="63">
        <v>38668</v>
      </c>
      <c r="H85" s="63">
        <v>38672</v>
      </c>
      <c r="I85" s="65">
        <v>0</v>
      </c>
      <c r="J85" s="63"/>
      <c r="K85" s="58"/>
      <c r="L85" s="56">
        <v>1</v>
      </c>
      <c r="M85" s="49" t="s">
        <v>174</v>
      </c>
      <c r="N85" s="58" t="s">
        <v>265</v>
      </c>
      <c r="O85" s="20">
        <f t="shared" si="61"/>
        <v>2</v>
      </c>
      <c r="P85" s="20">
        <f t="shared" si="62"/>
        <v>11</v>
      </c>
      <c r="Q85" s="20">
        <f t="shared" si="63"/>
        <v>2005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 t="str">
        <f t="shared" si="90"/>
        <v/>
      </c>
      <c r="ED85" s="23" t="str">
        <f t="shared" si="91"/>
        <v/>
      </c>
      <c r="EE85" s="23">
        <f t="shared" si="92"/>
        <v>1</v>
      </c>
    </row>
    <row r="86" spans="1:135" ht="11.25" customHeight="1">
      <c r="A86" s="44" t="s">
        <v>137</v>
      </c>
      <c r="B86" s="44" t="s">
        <v>66</v>
      </c>
      <c r="C86" s="91" t="s">
        <v>177</v>
      </c>
      <c r="D86" s="91" t="s">
        <v>170</v>
      </c>
      <c r="E86" s="76">
        <v>1</v>
      </c>
      <c r="F86" s="74" t="s">
        <v>141</v>
      </c>
      <c r="G86" s="46">
        <v>38958</v>
      </c>
      <c r="H86" s="46">
        <v>38963</v>
      </c>
      <c r="I86" s="64">
        <v>0</v>
      </c>
      <c r="J86" s="44"/>
      <c r="K86" s="44"/>
      <c r="L86" s="56">
        <v>1</v>
      </c>
      <c r="M86" s="60" t="s">
        <v>174</v>
      </c>
      <c r="N86" s="82" t="s">
        <v>263</v>
      </c>
      <c r="O86" s="20">
        <f t="shared" si="61"/>
        <v>3</v>
      </c>
      <c r="P86" s="20">
        <f t="shared" si="62"/>
        <v>8</v>
      </c>
      <c r="Q86" s="20">
        <f t="shared" si="63"/>
        <v>2006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44" t="s">
        <v>137</v>
      </c>
      <c r="B87" s="44" t="s">
        <v>79</v>
      </c>
      <c r="C87" s="91" t="s">
        <v>178</v>
      </c>
      <c r="D87" s="91" t="s">
        <v>179</v>
      </c>
      <c r="E87" s="76">
        <v>1</v>
      </c>
      <c r="F87" s="74" t="s">
        <v>141</v>
      </c>
      <c r="G87" s="46">
        <v>38969</v>
      </c>
      <c r="H87" s="46">
        <v>38982</v>
      </c>
      <c r="I87" s="64">
        <v>0</v>
      </c>
      <c r="J87" s="44"/>
      <c r="K87" s="44"/>
      <c r="L87" s="56">
        <v>1</v>
      </c>
      <c r="M87" s="60" t="s">
        <v>174</v>
      </c>
      <c r="N87" s="82" t="s">
        <v>263</v>
      </c>
      <c r="O87" s="20">
        <f t="shared" si="61"/>
        <v>1</v>
      </c>
      <c r="P87" s="20">
        <f t="shared" si="62"/>
        <v>9</v>
      </c>
      <c r="Q87" s="20">
        <f t="shared" si="63"/>
        <v>2006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44" t="s">
        <v>137</v>
      </c>
      <c r="B88" s="44" t="s">
        <v>79</v>
      </c>
      <c r="C88" s="91" t="s">
        <v>218</v>
      </c>
      <c r="D88" s="91" t="s">
        <v>250</v>
      </c>
      <c r="E88" s="76">
        <v>1</v>
      </c>
      <c r="F88" s="74" t="s">
        <v>232</v>
      </c>
      <c r="G88" s="46">
        <v>38986</v>
      </c>
      <c r="H88" s="46">
        <v>38988</v>
      </c>
      <c r="I88" s="64">
        <v>0</v>
      </c>
      <c r="J88" s="44"/>
      <c r="K88" s="44"/>
      <c r="L88" s="56">
        <v>1</v>
      </c>
      <c r="M88" s="60" t="s">
        <v>174</v>
      </c>
      <c r="N88" s="82" t="s">
        <v>263</v>
      </c>
      <c r="O88" s="20">
        <f t="shared" si="61"/>
        <v>3</v>
      </c>
      <c r="P88" s="20">
        <f t="shared" si="62"/>
        <v>9</v>
      </c>
      <c r="Q88" s="20">
        <f t="shared" si="63"/>
        <v>2006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44" t="s">
        <v>137</v>
      </c>
      <c r="B89" s="44" t="s">
        <v>78</v>
      </c>
      <c r="C89" s="91" t="s">
        <v>180</v>
      </c>
      <c r="D89" s="91" t="s">
        <v>181</v>
      </c>
      <c r="E89" s="76">
        <v>1</v>
      </c>
      <c r="F89" s="74" t="s">
        <v>236</v>
      </c>
      <c r="G89" s="46">
        <v>38987</v>
      </c>
      <c r="H89" s="46">
        <v>38990</v>
      </c>
      <c r="I89" s="64">
        <v>0</v>
      </c>
      <c r="J89" s="44"/>
      <c r="K89" s="44"/>
      <c r="L89" s="56">
        <v>1</v>
      </c>
      <c r="M89" s="60" t="s">
        <v>174</v>
      </c>
      <c r="N89" s="82" t="s">
        <v>263</v>
      </c>
      <c r="O89" s="20">
        <f t="shared" si="61"/>
        <v>3</v>
      </c>
      <c r="P89" s="20">
        <f t="shared" si="62"/>
        <v>9</v>
      </c>
      <c r="Q89" s="20">
        <f t="shared" si="63"/>
        <v>2006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 t="str">
        <f t="shared" si="89"/>
        <v/>
      </c>
      <c r="EC89" s="23" t="str">
        <f t="shared" si="90"/>
        <v/>
      </c>
      <c r="ED89" s="23" t="str">
        <f t="shared" si="91"/>
        <v/>
      </c>
      <c r="EE89" s="23" t="str">
        <f t="shared" si="92"/>
        <v/>
      </c>
    </row>
    <row r="90" spans="1:135" ht="11.25" customHeight="1">
      <c r="A90" s="44" t="s">
        <v>137</v>
      </c>
      <c r="B90" s="44" t="s">
        <v>81</v>
      </c>
      <c r="C90" s="91" t="s">
        <v>182</v>
      </c>
      <c r="D90" s="91" t="s">
        <v>148</v>
      </c>
      <c r="E90" s="76">
        <v>1</v>
      </c>
      <c r="F90" s="74" t="s">
        <v>141</v>
      </c>
      <c r="G90" s="46">
        <v>38991</v>
      </c>
      <c r="H90" s="46">
        <v>38992</v>
      </c>
      <c r="I90" s="64">
        <v>0</v>
      </c>
      <c r="J90" s="44"/>
      <c r="K90" s="44"/>
      <c r="L90" s="56">
        <v>1</v>
      </c>
      <c r="M90" s="60" t="s">
        <v>174</v>
      </c>
      <c r="N90" s="82" t="s">
        <v>263</v>
      </c>
      <c r="O90" s="20">
        <f t="shared" si="61"/>
        <v>1</v>
      </c>
      <c r="P90" s="20">
        <f t="shared" si="62"/>
        <v>10</v>
      </c>
      <c r="Q90" s="20">
        <f t="shared" si="63"/>
        <v>2006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44" t="s">
        <v>137</v>
      </c>
      <c r="B91" s="44" t="s">
        <v>81</v>
      </c>
      <c r="C91" s="91" t="s">
        <v>183</v>
      </c>
      <c r="D91" s="91" t="s">
        <v>184</v>
      </c>
      <c r="E91" s="76">
        <v>1</v>
      </c>
      <c r="F91" s="74" t="s">
        <v>232</v>
      </c>
      <c r="G91" s="46">
        <v>38992</v>
      </c>
      <c r="H91" s="46"/>
      <c r="I91" s="64">
        <v>0</v>
      </c>
      <c r="J91" s="44"/>
      <c r="K91" s="44"/>
      <c r="L91" s="56">
        <v>1</v>
      </c>
      <c r="M91" s="60" t="s">
        <v>174</v>
      </c>
      <c r="N91" s="82" t="s">
        <v>263</v>
      </c>
      <c r="O91" s="20">
        <f t="shared" si="61"/>
        <v>1</v>
      </c>
      <c r="P91" s="20">
        <f t="shared" si="62"/>
        <v>10</v>
      </c>
      <c r="Q91" s="20">
        <f t="shared" si="63"/>
        <v>2006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44" t="s">
        <v>137</v>
      </c>
      <c r="B92" s="44" t="s">
        <v>79</v>
      </c>
      <c r="C92" s="91" t="s">
        <v>185</v>
      </c>
      <c r="D92" s="91" t="s">
        <v>179</v>
      </c>
      <c r="E92" s="76">
        <v>1</v>
      </c>
      <c r="F92" s="74" t="s">
        <v>232</v>
      </c>
      <c r="G92" s="46">
        <v>39005</v>
      </c>
      <c r="H92" s="46">
        <v>39048</v>
      </c>
      <c r="I92" s="64">
        <v>0</v>
      </c>
      <c r="J92" s="44"/>
      <c r="K92" s="44"/>
      <c r="L92" s="56">
        <v>1</v>
      </c>
      <c r="M92" s="60" t="s">
        <v>174</v>
      </c>
      <c r="N92" s="82" t="s">
        <v>263</v>
      </c>
      <c r="O92" s="20">
        <f t="shared" si="61"/>
        <v>2</v>
      </c>
      <c r="P92" s="20">
        <f t="shared" si="62"/>
        <v>10</v>
      </c>
      <c r="Q92" s="20">
        <f t="shared" si="63"/>
        <v>2006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44" t="s">
        <v>137</v>
      </c>
      <c r="B93" s="44" t="s">
        <v>71</v>
      </c>
      <c r="C93" s="91" t="s">
        <v>186</v>
      </c>
      <c r="D93" s="91" t="s">
        <v>187</v>
      </c>
      <c r="E93" s="76">
        <v>1</v>
      </c>
      <c r="F93" s="74" t="s">
        <v>232</v>
      </c>
      <c r="G93" s="46">
        <v>39006</v>
      </c>
      <c r="H93" s="46">
        <v>39019</v>
      </c>
      <c r="I93" s="64">
        <v>0</v>
      </c>
      <c r="J93" s="44"/>
      <c r="K93" s="44"/>
      <c r="L93" s="56">
        <v>1</v>
      </c>
      <c r="M93" s="60" t="s">
        <v>174</v>
      </c>
      <c r="N93" s="82" t="s">
        <v>263</v>
      </c>
      <c r="O93" s="20">
        <f>IF(DAY(G93)&lt;=10,1,IF(DAY(G93)&gt;20,3,2))</f>
        <v>2</v>
      </c>
      <c r="P93" s="20">
        <f>MONTH(G93)</f>
        <v>10</v>
      </c>
      <c r="Q93" s="20">
        <f>YEAR(G93)</f>
        <v>2006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44" t="s">
        <v>137</v>
      </c>
      <c r="B94" s="44" t="s">
        <v>79</v>
      </c>
      <c r="C94" s="91" t="s">
        <v>188</v>
      </c>
      <c r="D94" s="91" t="s">
        <v>250</v>
      </c>
      <c r="E94" s="76">
        <v>1</v>
      </c>
      <c r="F94" s="74" t="s">
        <v>232</v>
      </c>
      <c r="G94" s="46">
        <v>39021</v>
      </c>
      <c r="H94" s="46"/>
      <c r="I94" s="64">
        <v>0</v>
      </c>
      <c r="J94" s="44"/>
      <c r="K94" s="44"/>
      <c r="L94" s="56">
        <v>1</v>
      </c>
      <c r="M94" s="60" t="s">
        <v>174</v>
      </c>
      <c r="N94" s="82" t="s">
        <v>263</v>
      </c>
      <c r="O94" s="20">
        <f t="shared" si="61"/>
        <v>3</v>
      </c>
      <c r="P94" s="20">
        <f t="shared" si="62"/>
        <v>10</v>
      </c>
      <c r="Q94" s="20">
        <f t="shared" si="63"/>
        <v>2006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44" t="s">
        <v>137</v>
      </c>
      <c r="B95" s="44" t="s">
        <v>79</v>
      </c>
      <c r="C95" s="91" t="s">
        <v>189</v>
      </c>
      <c r="D95" s="91" t="s">
        <v>190</v>
      </c>
      <c r="E95" s="76">
        <v>1</v>
      </c>
      <c r="F95" s="74" t="s">
        <v>236</v>
      </c>
      <c r="G95" s="46">
        <v>39277</v>
      </c>
      <c r="H95" s="46">
        <v>39280</v>
      </c>
      <c r="I95" s="64">
        <v>0</v>
      </c>
      <c r="J95" s="44"/>
      <c r="K95" s="44"/>
      <c r="L95" s="56">
        <v>1</v>
      </c>
      <c r="M95" s="60" t="s">
        <v>174</v>
      </c>
      <c r="N95" s="82" t="s">
        <v>263</v>
      </c>
      <c r="O95" s="20">
        <f t="shared" si="61"/>
        <v>2</v>
      </c>
      <c r="P95" s="20">
        <f t="shared" si="62"/>
        <v>7</v>
      </c>
      <c r="Q95" s="20">
        <f t="shared" si="63"/>
        <v>2007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44" t="s">
        <v>137</v>
      </c>
      <c r="B96" s="44" t="s">
        <v>78</v>
      </c>
      <c r="C96" s="91" t="s">
        <v>191</v>
      </c>
      <c r="D96" s="91" t="s">
        <v>192</v>
      </c>
      <c r="E96" s="76">
        <v>1</v>
      </c>
      <c r="F96" s="74" t="s">
        <v>141</v>
      </c>
      <c r="G96" s="46">
        <v>39333</v>
      </c>
      <c r="H96" s="46">
        <v>39336</v>
      </c>
      <c r="I96" s="64">
        <v>0</v>
      </c>
      <c r="J96" s="44"/>
      <c r="K96" s="44"/>
      <c r="L96" s="56">
        <v>1</v>
      </c>
      <c r="M96" s="60" t="s">
        <v>174</v>
      </c>
      <c r="N96" s="82" t="s">
        <v>263</v>
      </c>
      <c r="O96" s="20">
        <f t="shared" si="61"/>
        <v>1</v>
      </c>
      <c r="P96" s="20">
        <f t="shared" si="62"/>
        <v>9</v>
      </c>
      <c r="Q96" s="20">
        <f t="shared" si="63"/>
        <v>2007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44" t="s">
        <v>137</v>
      </c>
      <c r="B97" s="44" t="s">
        <v>79</v>
      </c>
      <c r="C97" s="91" t="s">
        <v>193</v>
      </c>
      <c r="D97" s="91" t="s">
        <v>250</v>
      </c>
      <c r="E97" s="76">
        <v>1</v>
      </c>
      <c r="F97" s="74" t="s">
        <v>141</v>
      </c>
      <c r="G97" s="46">
        <v>39333</v>
      </c>
      <c r="H97" s="46"/>
      <c r="I97" s="64">
        <v>0</v>
      </c>
      <c r="J97" s="44"/>
      <c r="K97" s="44"/>
      <c r="L97" s="56">
        <v>1</v>
      </c>
      <c r="M97" s="60" t="s">
        <v>174</v>
      </c>
      <c r="N97" s="82" t="s">
        <v>263</v>
      </c>
      <c r="O97" s="20">
        <f t="shared" si="61"/>
        <v>1</v>
      </c>
      <c r="P97" s="20">
        <f t="shared" si="62"/>
        <v>9</v>
      </c>
      <c r="Q97" s="20">
        <f t="shared" si="63"/>
        <v>2007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44" t="s">
        <v>137</v>
      </c>
      <c r="B98" s="44" t="s">
        <v>70</v>
      </c>
      <c r="C98" s="91" t="s">
        <v>194</v>
      </c>
      <c r="D98" s="91"/>
      <c r="E98" s="76">
        <v>1</v>
      </c>
      <c r="F98" s="74" t="s">
        <v>141</v>
      </c>
      <c r="G98" s="46">
        <v>39341</v>
      </c>
      <c r="H98" s="46"/>
      <c r="I98" s="64">
        <v>0</v>
      </c>
      <c r="J98" s="44"/>
      <c r="K98" s="44"/>
      <c r="L98" s="56">
        <v>1</v>
      </c>
      <c r="M98" s="60" t="s">
        <v>174</v>
      </c>
      <c r="N98" s="82" t="s">
        <v>263</v>
      </c>
      <c r="O98" s="20">
        <f t="shared" si="61"/>
        <v>2</v>
      </c>
      <c r="P98" s="20">
        <f t="shared" si="62"/>
        <v>9</v>
      </c>
      <c r="Q98" s="20">
        <f t="shared" si="63"/>
        <v>2007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30" si="93">IF(Q98=1977,IF($E98=0,"",$E98),"")</f>
        <v/>
      </c>
      <c r="DD98" s="23" t="str">
        <f t="shared" ref="DD98:DD130" si="94">IF(Q98=1978,IF($E98=0,"",$E98),"")</f>
        <v/>
      </c>
      <c r="DE98" s="23" t="str">
        <f t="shared" ref="DE98:DE130" si="95">IF(Q98=1979,IF($E98=0,"",$E98),"")</f>
        <v/>
      </c>
      <c r="DF98" s="23" t="str">
        <f t="shared" ref="DF98:DF130" si="96">IF(Q98=1980,IF($E98=0,"",$E98),"")</f>
        <v/>
      </c>
      <c r="DG98" s="23" t="str">
        <f t="shared" ref="DG98:DG130" si="97">IF(Q98=1981,IF($E98=0,"",$E98),"")</f>
        <v/>
      </c>
      <c r="DH98" s="23" t="str">
        <f t="shared" ref="DH98:DH130" si="98">IF(Q98=1982,IF($E98=0,"",$E98),"")</f>
        <v/>
      </c>
      <c r="DI98" s="23" t="str">
        <f t="shared" ref="DI98:DI130" si="99">IF(Q98=1983,IF($E98=0,"",$E98),"")</f>
        <v/>
      </c>
      <c r="DJ98" s="23" t="str">
        <f t="shared" ref="DJ98:DJ130" si="100">IF(Q98=1984,IF($E98=0,"",$E98),"")</f>
        <v/>
      </c>
      <c r="DK98" s="23" t="str">
        <f t="shared" ref="DK98:DK130" si="101">IF(Q98=1985,IF($E98=0,"",$E98),"")</f>
        <v/>
      </c>
      <c r="DL98" s="23" t="str">
        <f t="shared" ref="DL98:DL130" si="102">IF(Q98=1986,IF($E98=0,"",$E98),"")</f>
        <v/>
      </c>
      <c r="DM98" s="23" t="str">
        <f t="shared" ref="DM98:DM130" si="103">IF(Q98=1987,IF($E98=0,"",$E98),"")</f>
        <v/>
      </c>
      <c r="DN98" s="23" t="str">
        <f t="shared" ref="DN98:DN130" si="104">IF(Q98=1988,IF($E98=0,"",$E98),"")</f>
        <v/>
      </c>
      <c r="DO98" s="23" t="str">
        <f t="shared" ref="DO98:DO130" si="105">IF(Q98=1989,IF($E98=0,"",$E98),"")</f>
        <v/>
      </c>
      <c r="DP98" s="23" t="str">
        <f t="shared" ref="DP98:DP130" si="106">IF(Q98=1990,IF($E98=0,"",$E98),"")</f>
        <v/>
      </c>
      <c r="DQ98" s="23" t="str">
        <f t="shared" ref="DQ98:DQ130" si="107">IF(Q98=1991,IF($E98=0,"",$E98),"")</f>
        <v/>
      </c>
      <c r="DR98" s="23" t="str">
        <f t="shared" ref="DR98:DR130" si="108">IF(Q98=1992,IF($E98=0,"",$E98),"")</f>
        <v/>
      </c>
      <c r="DS98" s="23" t="str">
        <f t="shared" ref="DS98:DS130" si="109">IF(Q98=1993,IF($E98=0,"",$E98),"")</f>
        <v/>
      </c>
      <c r="DT98" s="23" t="str">
        <f t="shared" ref="DT98:DT130" si="110">IF(Q98=1994,IF($E98=0,"",$E98),"")</f>
        <v/>
      </c>
      <c r="DU98" s="23" t="str">
        <f t="shared" ref="DU98:DU130" si="111">IF(Q98=1995,IF($E98=0,"",$E98),"")</f>
        <v/>
      </c>
      <c r="DV98" s="23" t="str">
        <f t="shared" ref="DV98:DV130" si="112">IF(Q98=1996,IF($E98=0,"",$E98),"")</f>
        <v/>
      </c>
      <c r="DW98" s="23" t="str">
        <f t="shared" ref="DW98:DW130" si="113">IF(Q98=1997,IF($E98=0,"",$E98),"")</f>
        <v/>
      </c>
      <c r="DX98" s="23" t="str">
        <f t="shared" ref="DX98:DX130" si="114">IF(Q98=1998,IF($E98=0,"",$E98),"")</f>
        <v/>
      </c>
      <c r="DY98" s="23" t="str">
        <f t="shared" ref="DY98:DY130" si="115">IF(Q98=1999,IF($E98=0,"",$E98),"")</f>
        <v/>
      </c>
      <c r="DZ98" s="23" t="str">
        <f t="shared" ref="DZ98:DZ130" si="116">IF(Q98=2000,IF($E98=0,"",$E98),"")</f>
        <v/>
      </c>
      <c r="EA98" s="23" t="str">
        <f t="shared" ref="EA98:EA130" si="117">IF(Q98=2001,IF($E98=0,"",$E98),"")</f>
        <v/>
      </c>
      <c r="EB98" s="23" t="str">
        <f t="shared" ref="EB98:EB130" si="118">IF(Q98=2002,IF($E98=0,"",$E98),"")</f>
        <v/>
      </c>
      <c r="EC98" s="23" t="str">
        <f t="shared" ref="EC98:EC130" si="119">IF(Q98=2003,IF($E98=0,"",$E98),"")</f>
        <v/>
      </c>
      <c r="ED98" s="23" t="str">
        <f t="shared" ref="ED98:ED130" si="120">IF(Q98=2004,IF($E98=0,"",$E98),"")</f>
        <v/>
      </c>
      <c r="EE98" s="23" t="str">
        <f t="shared" ref="EE98:EE130" si="121">IF(Q98=2005,IF($E98=0,"",$E98),"")</f>
        <v/>
      </c>
    </row>
    <row r="99" spans="1:135" ht="11.25" customHeight="1">
      <c r="A99" s="44" t="s">
        <v>137</v>
      </c>
      <c r="B99" s="44" t="s">
        <v>78</v>
      </c>
      <c r="C99" s="91" t="s">
        <v>195</v>
      </c>
      <c r="D99" s="91" t="s">
        <v>192</v>
      </c>
      <c r="E99" s="76">
        <v>1</v>
      </c>
      <c r="F99" s="74" t="s">
        <v>141</v>
      </c>
      <c r="G99" s="46">
        <v>39350</v>
      </c>
      <c r="H99" s="46">
        <v>39359</v>
      </c>
      <c r="I99" s="64">
        <v>0</v>
      </c>
      <c r="J99" s="44"/>
      <c r="K99" s="44"/>
      <c r="L99" s="56">
        <v>1</v>
      </c>
      <c r="M99" s="60" t="s">
        <v>174</v>
      </c>
      <c r="N99" s="82" t="s">
        <v>263</v>
      </c>
      <c r="O99" s="20">
        <f t="shared" si="61"/>
        <v>3</v>
      </c>
      <c r="P99" s="20">
        <f t="shared" si="62"/>
        <v>9</v>
      </c>
      <c r="Q99" s="20">
        <f t="shared" si="63"/>
        <v>2007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44" t="s">
        <v>137</v>
      </c>
      <c r="B100" s="44" t="s">
        <v>81</v>
      </c>
      <c r="C100" s="91" t="s">
        <v>169</v>
      </c>
      <c r="D100" s="91" t="s">
        <v>192</v>
      </c>
      <c r="E100" s="76">
        <v>1</v>
      </c>
      <c r="F100" s="74" t="s">
        <v>232</v>
      </c>
      <c r="G100" s="46">
        <v>39359</v>
      </c>
      <c r="H100" s="46">
        <v>39360</v>
      </c>
      <c r="I100" s="64">
        <v>0</v>
      </c>
      <c r="J100" s="44"/>
      <c r="K100" s="44"/>
      <c r="L100" s="56">
        <v>1</v>
      </c>
      <c r="M100" s="60" t="s">
        <v>174</v>
      </c>
      <c r="N100" s="82" t="s">
        <v>263</v>
      </c>
      <c r="O100" s="20">
        <f t="shared" si="61"/>
        <v>1</v>
      </c>
      <c r="P100" s="20">
        <f t="shared" si="62"/>
        <v>10</v>
      </c>
      <c r="Q100" s="20">
        <f t="shared" si="63"/>
        <v>2007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44" t="s">
        <v>137</v>
      </c>
      <c r="B101" s="44" t="s">
        <v>66</v>
      </c>
      <c r="C101" s="91" t="s">
        <v>196</v>
      </c>
      <c r="D101" s="91" t="s">
        <v>170</v>
      </c>
      <c r="E101" s="76">
        <v>1</v>
      </c>
      <c r="F101" s="74" t="s">
        <v>141</v>
      </c>
      <c r="G101" s="46">
        <v>39360</v>
      </c>
      <c r="H101" s="46">
        <v>39361</v>
      </c>
      <c r="I101" s="64">
        <v>0</v>
      </c>
      <c r="J101" s="44"/>
      <c r="K101" s="44"/>
      <c r="L101" s="56">
        <v>1</v>
      </c>
      <c r="M101" s="60" t="s">
        <v>174</v>
      </c>
      <c r="N101" s="82" t="s">
        <v>263</v>
      </c>
      <c r="O101" s="20">
        <f t="shared" si="61"/>
        <v>1</v>
      </c>
      <c r="P101" s="20">
        <f t="shared" si="62"/>
        <v>10</v>
      </c>
      <c r="Q101" s="20">
        <f t="shared" si="63"/>
        <v>2007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44" t="s">
        <v>137</v>
      </c>
      <c r="B102" s="44" t="s">
        <v>78</v>
      </c>
      <c r="C102" s="91" t="s">
        <v>197</v>
      </c>
      <c r="D102" s="91" t="s">
        <v>181</v>
      </c>
      <c r="E102" s="76">
        <v>1</v>
      </c>
      <c r="F102" s="74" t="s">
        <v>232</v>
      </c>
      <c r="G102" s="46">
        <v>39363</v>
      </c>
      <c r="H102" s="46"/>
      <c r="I102" s="64">
        <v>0</v>
      </c>
      <c r="J102" s="44"/>
      <c r="K102" s="44"/>
      <c r="L102" s="56">
        <v>1</v>
      </c>
      <c r="M102" s="60" t="s">
        <v>174</v>
      </c>
      <c r="N102" s="82" t="s">
        <v>263</v>
      </c>
      <c r="O102" s="20">
        <f t="shared" si="61"/>
        <v>1</v>
      </c>
      <c r="P102" s="20">
        <f t="shared" si="62"/>
        <v>10</v>
      </c>
      <c r="Q102" s="20">
        <f t="shared" si="63"/>
        <v>2007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 t="str">
        <f t="shared" si="104"/>
        <v/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 t="str">
        <f t="shared" si="108"/>
        <v/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44" t="s">
        <v>137</v>
      </c>
      <c r="B103" s="44" t="s">
        <v>81</v>
      </c>
      <c r="C103" s="91" t="s">
        <v>288</v>
      </c>
      <c r="D103" s="91" t="s">
        <v>192</v>
      </c>
      <c r="E103" s="76">
        <v>1</v>
      </c>
      <c r="F103" s="74" t="s">
        <v>232</v>
      </c>
      <c r="G103" s="46">
        <v>39365</v>
      </c>
      <c r="H103" s="46"/>
      <c r="I103" s="64">
        <v>0</v>
      </c>
      <c r="J103" s="44"/>
      <c r="K103" s="44"/>
      <c r="L103" s="56">
        <v>1</v>
      </c>
      <c r="M103" s="60" t="s">
        <v>174</v>
      </c>
      <c r="N103" s="82" t="s">
        <v>263</v>
      </c>
      <c r="O103" s="20">
        <f t="shared" si="61"/>
        <v>1</v>
      </c>
      <c r="P103" s="20">
        <f t="shared" si="62"/>
        <v>10</v>
      </c>
      <c r="Q103" s="20">
        <f t="shared" si="63"/>
        <v>2007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 t="str">
        <f t="shared" si="104"/>
        <v/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 t="str">
        <f t="shared" si="108"/>
        <v/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44" t="s">
        <v>137</v>
      </c>
      <c r="B104" s="44" t="s">
        <v>79</v>
      </c>
      <c r="C104" s="91" t="s">
        <v>198</v>
      </c>
      <c r="D104" s="91" t="s">
        <v>253</v>
      </c>
      <c r="E104" s="76">
        <v>1</v>
      </c>
      <c r="F104" s="74" t="s">
        <v>232</v>
      </c>
      <c r="G104" s="46">
        <v>39366</v>
      </c>
      <c r="H104" s="46"/>
      <c r="I104" s="64">
        <v>0</v>
      </c>
      <c r="J104" s="44"/>
      <c r="K104" s="44"/>
      <c r="L104" s="56">
        <v>1</v>
      </c>
      <c r="M104" s="60" t="s">
        <v>174</v>
      </c>
      <c r="N104" s="82" t="s">
        <v>263</v>
      </c>
      <c r="O104" s="20">
        <f t="shared" si="61"/>
        <v>2</v>
      </c>
      <c r="P104" s="20">
        <f t="shared" si="62"/>
        <v>10</v>
      </c>
      <c r="Q104" s="20">
        <f t="shared" si="63"/>
        <v>2007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44" t="s">
        <v>137</v>
      </c>
      <c r="B105" s="44" t="s">
        <v>79</v>
      </c>
      <c r="C105" s="91" t="s">
        <v>290</v>
      </c>
      <c r="D105" s="91" t="s">
        <v>250</v>
      </c>
      <c r="E105" s="77">
        <v>1</v>
      </c>
      <c r="F105" s="75" t="s">
        <v>232</v>
      </c>
      <c r="G105" s="68">
        <v>39370</v>
      </c>
      <c r="H105" s="68">
        <v>39375</v>
      </c>
      <c r="I105" s="69">
        <v>0</v>
      </c>
      <c r="J105" s="67"/>
      <c r="K105" s="67"/>
      <c r="L105" s="70">
        <v>1</v>
      </c>
      <c r="M105" s="71" t="s">
        <v>230</v>
      </c>
      <c r="N105" s="82" t="s">
        <v>262</v>
      </c>
      <c r="O105" s="72">
        <f>IF(DAY(G105)&lt;=10,1,IF(DAY(G105)&gt;20,3,2))</f>
        <v>2</v>
      </c>
      <c r="P105" s="72">
        <f>MONTH(G105)</f>
        <v>10</v>
      </c>
      <c r="Q105" s="72">
        <f>YEAR(G105)</f>
        <v>2007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</row>
    <row r="106" spans="1:135" ht="11.25" customHeight="1">
      <c r="A106" s="44" t="s">
        <v>137</v>
      </c>
      <c r="B106" s="44" t="s">
        <v>81</v>
      </c>
      <c r="C106" s="91" t="s">
        <v>200</v>
      </c>
      <c r="D106" s="91" t="s">
        <v>201</v>
      </c>
      <c r="E106" s="76">
        <v>1</v>
      </c>
      <c r="F106" s="74" t="s">
        <v>232</v>
      </c>
      <c r="G106" s="46">
        <v>39371</v>
      </c>
      <c r="H106" s="46"/>
      <c r="I106" s="64">
        <v>0</v>
      </c>
      <c r="J106" s="44"/>
      <c r="K106" s="44"/>
      <c r="L106" s="56">
        <v>1</v>
      </c>
      <c r="M106" s="60" t="s">
        <v>174</v>
      </c>
      <c r="N106" s="82" t="s">
        <v>263</v>
      </c>
      <c r="O106" s="20">
        <f t="shared" si="61"/>
        <v>2</v>
      </c>
      <c r="P106" s="20">
        <f t="shared" si="62"/>
        <v>10</v>
      </c>
      <c r="Q106" s="20">
        <f t="shared" si="63"/>
        <v>2007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 t="str">
        <f t="shared" si="105"/>
        <v/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 t="str">
        <f t="shared" si="109"/>
        <v/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44" t="s">
        <v>137</v>
      </c>
      <c r="B107" s="44" t="s">
        <v>79</v>
      </c>
      <c r="C107" s="91" t="s">
        <v>202</v>
      </c>
      <c r="D107" s="91" t="s">
        <v>250</v>
      </c>
      <c r="E107" s="76">
        <v>1</v>
      </c>
      <c r="F107" s="74" t="s">
        <v>232</v>
      </c>
      <c r="G107" s="46">
        <v>39372</v>
      </c>
      <c r="H107" s="46">
        <v>39381</v>
      </c>
      <c r="I107" s="64">
        <v>0</v>
      </c>
      <c r="J107" s="44"/>
      <c r="K107" s="44"/>
      <c r="L107" s="56">
        <v>1</v>
      </c>
      <c r="M107" s="60" t="s">
        <v>174</v>
      </c>
      <c r="N107" s="82" t="s">
        <v>263</v>
      </c>
      <c r="O107" s="20">
        <f t="shared" si="61"/>
        <v>2</v>
      </c>
      <c r="P107" s="20">
        <f t="shared" si="62"/>
        <v>10</v>
      </c>
      <c r="Q107" s="20">
        <f t="shared" si="63"/>
        <v>2007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 t="str">
        <f t="shared" si="105"/>
        <v/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 t="str">
        <f t="shared" si="110"/>
        <v/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44" t="s">
        <v>137</v>
      </c>
      <c r="B108" s="44" t="s">
        <v>77</v>
      </c>
      <c r="C108" s="91" t="s">
        <v>153</v>
      </c>
      <c r="D108" s="91"/>
      <c r="E108" s="76">
        <v>1</v>
      </c>
      <c r="F108" s="74" t="s">
        <v>232</v>
      </c>
      <c r="G108" s="46">
        <v>39375</v>
      </c>
      <c r="H108" s="46">
        <v>39404</v>
      </c>
      <c r="I108" s="64">
        <v>0</v>
      </c>
      <c r="J108" s="44"/>
      <c r="K108" s="44"/>
      <c r="L108" s="56">
        <v>1</v>
      </c>
      <c r="M108" s="60" t="s">
        <v>174</v>
      </c>
      <c r="N108" s="82" t="s">
        <v>263</v>
      </c>
      <c r="O108" s="20">
        <f t="shared" si="61"/>
        <v>2</v>
      </c>
      <c r="P108" s="20">
        <f t="shared" si="62"/>
        <v>10</v>
      </c>
      <c r="Q108" s="20">
        <f t="shared" si="63"/>
        <v>2007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44" t="s">
        <v>137</v>
      </c>
      <c r="B109" s="44" t="s">
        <v>75</v>
      </c>
      <c r="C109" s="91" t="s">
        <v>144</v>
      </c>
      <c r="D109" s="91"/>
      <c r="E109" s="76">
        <v>1</v>
      </c>
      <c r="F109" s="74" t="s">
        <v>232</v>
      </c>
      <c r="G109" s="46">
        <v>39377</v>
      </c>
      <c r="H109" s="46">
        <v>39388</v>
      </c>
      <c r="I109" s="64">
        <v>0</v>
      </c>
      <c r="J109" s="44"/>
      <c r="K109" s="44"/>
      <c r="L109" s="56">
        <v>1</v>
      </c>
      <c r="M109" s="60" t="s">
        <v>174</v>
      </c>
      <c r="N109" s="82" t="s">
        <v>263</v>
      </c>
      <c r="O109" s="20">
        <f t="shared" si="61"/>
        <v>3</v>
      </c>
      <c r="P109" s="20">
        <f t="shared" si="62"/>
        <v>10</v>
      </c>
      <c r="Q109" s="20">
        <f t="shared" si="63"/>
        <v>2007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 t="str">
        <f t="shared" si="105"/>
        <v/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 t="str">
        <f t="shared" si="110"/>
        <v/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44" t="s">
        <v>137</v>
      </c>
      <c r="B110" s="44" t="s">
        <v>71</v>
      </c>
      <c r="C110" s="91" t="s">
        <v>203</v>
      </c>
      <c r="D110" s="91" t="s">
        <v>204</v>
      </c>
      <c r="E110" s="76">
        <v>1</v>
      </c>
      <c r="F110" s="74" t="s">
        <v>232</v>
      </c>
      <c r="G110" s="46">
        <v>39379</v>
      </c>
      <c r="H110" s="46"/>
      <c r="I110" s="64">
        <v>0</v>
      </c>
      <c r="J110" s="44"/>
      <c r="K110" s="44"/>
      <c r="L110" s="56">
        <v>1</v>
      </c>
      <c r="M110" s="60" t="s">
        <v>174</v>
      </c>
      <c r="N110" s="82" t="s">
        <v>263</v>
      </c>
      <c r="O110" s="20">
        <f t="shared" si="61"/>
        <v>3</v>
      </c>
      <c r="P110" s="20">
        <f t="shared" si="62"/>
        <v>10</v>
      </c>
      <c r="Q110" s="20">
        <f t="shared" si="63"/>
        <v>2007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44" t="s">
        <v>137</v>
      </c>
      <c r="B111" s="44" t="s">
        <v>79</v>
      </c>
      <c r="C111" s="91" t="s">
        <v>202</v>
      </c>
      <c r="D111" s="91" t="s">
        <v>250</v>
      </c>
      <c r="E111" s="76">
        <v>1</v>
      </c>
      <c r="F111" s="74" t="s">
        <v>233</v>
      </c>
      <c r="G111" s="46">
        <v>39381</v>
      </c>
      <c r="H111" s="46"/>
      <c r="I111" s="64">
        <v>0</v>
      </c>
      <c r="J111" s="44"/>
      <c r="K111" s="44"/>
      <c r="L111" s="56">
        <v>1</v>
      </c>
      <c r="M111" s="60" t="s">
        <v>174</v>
      </c>
      <c r="N111" s="82" t="s">
        <v>263</v>
      </c>
      <c r="O111" s="20">
        <f t="shared" si="61"/>
        <v>3</v>
      </c>
      <c r="P111" s="20">
        <f t="shared" si="62"/>
        <v>10</v>
      </c>
      <c r="Q111" s="20">
        <f t="shared" si="63"/>
        <v>2007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 t="str">
        <f t="shared" si="106"/>
        <v/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 t="str">
        <f t="shared" si="111"/>
        <v/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44" t="s">
        <v>137</v>
      </c>
      <c r="B112" s="44" t="s">
        <v>81</v>
      </c>
      <c r="C112" s="91" t="s">
        <v>289</v>
      </c>
      <c r="D112" s="91" t="s">
        <v>192</v>
      </c>
      <c r="E112" s="76">
        <v>1</v>
      </c>
      <c r="F112" s="74" t="s">
        <v>232</v>
      </c>
      <c r="G112" s="46">
        <v>39386</v>
      </c>
      <c r="H112" s="46"/>
      <c r="I112" s="64">
        <v>0</v>
      </c>
      <c r="J112" s="44"/>
      <c r="K112" s="44"/>
      <c r="L112" s="56">
        <v>1</v>
      </c>
      <c r="M112" s="60" t="s">
        <v>174</v>
      </c>
      <c r="N112" s="82" t="s">
        <v>263</v>
      </c>
      <c r="O112" s="20">
        <f t="shared" si="61"/>
        <v>3</v>
      </c>
      <c r="P112" s="20">
        <f t="shared" si="62"/>
        <v>10</v>
      </c>
      <c r="Q112" s="20">
        <f t="shared" si="63"/>
        <v>2007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 t="str">
        <f t="shared" si="106"/>
        <v/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 t="str">
        <f t="shared" si="111"/>
        <v/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44" t="s">
        <v>137</v>
      </c>
      <c r="B113" s="44" t="s">
        <v>66</v>
      </c>
      <c r="C113" s="91" t="s">
        <v>205</v>
      </c>
      <c r="D113" s="91"/>
      <c r="E113" s="76">
        <v>1</v>
      </c>
      <c r="F113" s="74" t="s">
        <v>141</v>
      </c>
      <c r="G113" s="46">
        <v>39650</v>
      </c>
      <c r="H113" s="46"/>
      <c r="I113" s="64">
        <v>0</v>
      </c>
      <c r="J113" s="44"/>
      <c r="K113" s="44"/>
      <c r="L113" s="56">
        <v>1</v>
      </c>
      <c r="M113" s="60" t="s">
        <v>174</v>
      </c>
      <c r="N113" s="82" t="s">
        <v>263</v>
      </c>
      <c r="O113" s="20">
        <f t="shared" si="61"/>
        <v>3</v>
      </c>
      <c r="P113" s="20">
        <f t="shared" si="62"/>
        <v>7</v>
      </c>
      <c r="Q113" s="20">
        <f t="shared" si="63"/>
        <v>2008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 t="str">
        <f t="shared" si="106"/>
        <v/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 t="str">
        <f t="shared" si="111"/>
        <v/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44" t="s">
        <v>137</v>
      </c>
      <c r="B114" s="44" t="s">
        <v>66</v>
      </c>
      <c r="C114" s="91" t="s">
        <v>206</v>
      </c>
      <c r="D114" s="91" t="s">
        <v>170</v>
      </c>
      <c r="E114" s="76">
        <v>1</v>
      </c>
      <c r="F114" s="74" t="s">
        <v>141</v>
      </c>
      <c r="G114" s="46">
        <v>39696</v>
      </c>
      <c r="H114" s="46">
        <v>39697</v>
      </c>
      <c r="I114" s="64">
        <v>0</v>
      </c>
      <c r="J114" s="44"/>
      <c r="K114" s="44"/>
      <c r="L114" s="56">
        <v>1</v>
      </c>
      <c r="M114" s="60" t="s">
        <v>174</v>
      </c>
      <c r="N114" s="82" t="s">
        <v>263</v>
      </c>
      <c r="O114" s="20">
        <f t="shared" si="61"/>
        <v>1</v>
      </c>
      <c r="P114" s="20">
        <f t="shared" si="62"/>
        <v>9</v>
      </c>
      <c r="Q114" s="20">
        <f t="shared" si="63"/>
        <v>2008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44" t="s">
        <v>137</v>
      </c>
      <c r="B115" s="44" t="s">
        <v>81</v>
      </c>
      <c r="C115" s="91" t="s">
        <v>207</v>
      </c>
      <c r="D115" s="91" t="s">
        <v>192</v>
      </c>
      <c r="E115" s="76">
        <v>2</v>
      </c>
      <c r="F115" s="74" t="s">
        <v>234</v>
      </c>
      <c r="G115" s="46">
        <v>39715</v>
      </c>
      <c r="H115" s="46">
        <v>39718</v>
      </c>
      <c r="I115" s="64">
        <v>0</v>
      </c>
      <c r="J115" s="44"/>
      <c r="K115" s="44"/>
      <c r="L115" s="56">
        <v>1</v>
      </c>
      <c r="M115" s="60" t="s">
        <v>174</v>
      </c>
      <c r="N115" s="82" t="s">
        <v>263</v>
      </c>
      <c r="O115" s="20">
        <f t="shared" si="61"/>
        <v>3</v>
      </c>
      <c r="P115" s="20">
        <f t="shared" si="62"/>
        <v>9</v>
      </c>
      <c r="Q115" s="20">
        <f t="shared" si="63"/>
        <v>2008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44" t="s">
        <v>137</v>
      </c>
      <c r="B116" s="44" t="s">
        <v>79</v>
      </c>
      <c r="C116" s="91" t="s">
        <v>172</v>
      </c>
      <c r="D116" s="91" t="s">
        <v>199</v>
      </c>
      <c r="E116" s="76">
        <v>1</v>
      </c>
      <c r="F116" s="74" t="s">
        <v>232</v>
      </c>
      <c r="G116" s="46">
        <v>39716</v>
      </c>
      <c r="H116" s="46">
        <v>39717</v>
      </c>
      <c r="I116" s="64">
        <v>0</v>
      </c>
      <c r="J116" s="44"/>
      <c r="K116" s="44"/>
      <c r="L116" s="56">
        <v>1</v>
      </c>
      <c r="M116" s="60" t="s">
        <v>174</v>
      </c>
      <c r="N116" s="82" t="s">
        <v>263</v>
      </c>
      <c r="O116" s="20">
        <f t="shared" si="61"/>
        <v>3</v>
      </c>
      <c r="P116" s="20">
        <f t="shared" si="62"/>
        <v>9</v>
      </c>
      <c r="Q116" s="20">
        <f t="shared" si="63"/>
        <v>2008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44" t="s">
        <v>137</v>
      </c>
      <c r="B117" s="44" t="s">
        <v>79</v>
      </c>
      <c r="C117" s="91" t="s">
        <v>208</v>
      </c>
      <c r="D117" s="91" t="s">
        <v>250</v>
      </c>
      <c r="E117" s="76">
        <v>1</v>
      </c>
      <c r="F117" s="74" t="s">
        <v>232</v>
      </c>
      <c r="G117" s="46">
        <v>39720</v>
      </c>
      <c r="H117" s="46"/>
      <c r="I117" s="64">
        <v>0</v>
      </c>
      <c r="J117" s="44"/>
      <c r="K117" s="44"/>
      <c r="L117" s="56">
        <v>1</v>
      </c>
      <c r="M117" s="60" t="s">
        <v>174</v>
      </c>
      <c r="N117" s="82" t="s">
        <v>263</v>
      </c>
      <c r="O117" s="20">
        <f t="shared" si="61"/>
        <v>3</v>
      </c>
      <c r="P117" s="20">
        <f t="shared" si="62"/>
        <v>9</v>
      </c>
      <c r="Q117" s="20">
        <f t="shared" si="63"/>
        <v>2008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44" t="s">
        <v>137</v>
      </c>
      <c r="B118" s="44" t="s">
        <v>81</v>
      </c>
      <c r="C118" s="91" t="s">
        <v>209</v>
      </c>
      <c r="D118" s="91" t="s">
        <v>201</v>
      </c>
      <c r="E118" s="76">
        <v>1</v>
      </c>
      <c r="F118" s="74" t="s">
        <v>232</v>
      </c>
      <c r="G118" s="46">
        <v>39720</v>
      </c>
      <c r="H118" s="46">
        <v>39800</v>
      </c>
      <c r="I118" s="64">
        <v>0</v>
      </c>
      <c r="J118" s="44"/>
      <c r="K118" s="44"/>
      <c r="L118" s="56">
        <v>1</v>
      </c>
      <c r="M118" s="60" t="s">
        <v>210</v>
      </c>
      <c r="N118" s="76" t="s">
        <v>266</v>
      </c>
      <c r="O118" s="20">
        <f t="shared" si="61"/>
        <v>3</v>
      </c>
      <c r="P118" s="20">
        <f t="shared" si="62"/>
        <v>9</v>
      </c>
      <c r="Q118" s="20">
        <f t="shared" si="63"/>
        <v>2008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 t="str">
        <f t="shared" si="107"/>
        <v/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 t="str">
        <f t="shared" si="113"/>
        <v/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44" t="s">
        <v>137</v>
      </c>
      <c r="B119" s="44" t="s">
        <v>79</v>
      </c>
      <c r="C119" s="91" t="s">
        <v>211</v>
      </c>
      <c r="D119" s="91" t="s">
        <v>158</v>
      </c>
      <c r="E119" s="76">
        <v>1</v>
      </c>
      <c r="F119" s="74" t="s">
        <v>232</v>
      </c>
      <c r="G119" s="46">
        <v>39722</v>
      </c>
      <c r="H119" s="46"/>
      <c r="I119" s="64">
        <v>0</v>
      </c>
      <c r="J119" s="44"/>
      <c r="K119" s="44"/>
      <c r="L119" s="56">
        <v>1</v>
      </c>
      <c r="M119" s="60" t="s">
        <v>212</v>
      </c>
      <c r="N119" s="82" t="s">
        <v>261</v>
      </c>
      <c r="O119" s="20">
        <f t="shared" si="61"/>
        <v>1</v>
      </c>
      <c r="P119" s="20">
        <f t="shared" si="62"/>
        <v>10</v>
      </c>
      <c r="Q119" s="20">
        <f t="shared" si="63"/>
        <v>2008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44" t="s">
        <v>137</v>
      </c>
      <c r="B120" s="44" t="s">
        <v>66</v>
      </c>
      <c r="C120" s="91" t="s">
        <v>213</v>
      </c>
      <c r="D120" s="91" t="s">
        <v>170</v>
      </c>
      <c r="E120" s="76">
        <v>1</v>
      </c>
      <c r="F120" s="74" t="s">
        <v>232</v>
      </c>
      <c r="G120" s="46">
        <v>39727</v>
      </c>
      <c r="H120" s="46">
        <v>39731</v>
      </c>
      <c r="I120" s="64">
        <v>0</v>
      </c>
      <c r="J120" s="44"/>
      <c r="K120" s="44"/>
      <c r="L120" s="56">
        <v>1</v>
      </c>
      <c r="M120" s="60" t="s">
        <v>174</v>
      </c>
      <c r="N120" s="82" t="s">
        <v>263</v>
      </c>
      <c r="O120" s="20">
        <f t="shared" si="61"/>
        <v>1</v>
      </c>
      <c r="P120" s="20">
        <f t="shared" si="62"/>
        <v>10</v>
      </c>
      <c r="Q120" s="20">
        <f t="shared" si="63"/>
        <v>2008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44" t="s">
        <v>137</v>
      </c>
      <c r="B121" s="44" t="s">
        <v>79</v>
      </c>
      <c r="C121" s="91" t="s">
        <v>214</v>
      </c>
      <c r="D121" s="91" t="s">
        <v>255</v>
      </c>
      <c r="E121" s="76">
        <v>1</v>
      </c>
      <c r="F121" s="74" t="s">
        <v>232</v>
      </c>
      <c r="G121" s="46">
        <v>39727</v>
      </c>
      <c r="H121" s="46">
        <v>39735</v>
      </c>
      <c r="I121" s="64">
        <v>0</v>
      </c>
      <c r="J121" s="44"/>
      <c r="K121" s="44"/>
      <c r="L121" s="56">
        <v>1</v>
      </c>
      <c r="M121" s="60" t="s">
        <v>174</v>
      </c>
      <c r="N121" s="82" t="s">
        <v>263</v>
      </c>
      <c r="O121" s="20">
        <f t="shared" si="61"/>
        <v>1</v>
      </c>
      <c r="P121" s="20">
        <f t="shared" si="62"/>
        <v>10</v>
      </c>
      <c r="Q121" s="20">
        <f t="shared" si="63"/>
        <v>2008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44" t="s">
        <v>137</v>
      </c>
      <c r="B122" s="44" t="s">
        <v>66</v>
      </c>
      <c r="C122" s="91" t="s">
        <v>215</v>
      </c>
      <c r="D122" s="91" t="s">
        <v>170</v>
      </c>
      <c r="E122" s="76">
        <v>1</v>
      </c>
      <c r="F122" s="74" t="s">
        <v>232</v>
      </c>
      <c r="G122" s="46">
        <v>39728</v>
      </c>
      <c r="H122" s="46"/>
      <c r="I122" s="64">
        <v>0</v>
      </c>
      <c r="J122" s="44"/>
      <c r="K122" s="44"/>
      <c r="L122" s="56">
        <v>1</v>
      </c>
      <c r="M122" s="60" t="s">
        <v>174</v>
      </c>
      <c r="N122" s="82" t="s">
        <v>263</v>
      </c>
      <c r="O122" s="20">
        <f t="shared" si="61"/>
        <v>1</v>
      </c>
      <c r="P122" s="20">
        <f t="shared" si="62"/>
        <v>10</v>
      </c>
      <c r="Q122" s="20">
        <f t="shared" si="63"/>
        <v>2008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 t="str">
        <f t="shared" si="108"/>
        <v/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 t="str">
        <f t="shared" si="115"/>
        <v/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44" t="s">
        <v>137</v>
      </c>
      <c r="B123" s="44" t="s">
        <v>79</v>
      </c>
      <c r="C123" s="91" t="s">
        <v>216</v>
      </c>
      <c r="D123" s="91" t="s">
        <v>179</v>
      </c>
      <c r="E123" s="76">
        <v>1</v>
      </c>
      <c r="F123" s="74" t="s">
        <v>232</v>
      </c>
      <c r="G123" s="46">
        <v>39733</v>
      </c>
      <c r="H123" s="46">
        <v>39738</v>
      </c>
      <c r="I123" s="64">
        <v>0</v>
      </c>
      <c r="J123" s="44"/>
      <c r="K123" s="44"/>
      <c r="L123" s="56">
        <v>1</v>
      </c>
      <c r="M123" s="60" t="s">
        <v>174</v>
      </c>
      <c r="N123" s="82" t="s">
        <v>263</v>
      </c>
      <c r="O123" s="20">
        <f t="shared" si="61"/>
        <v>2</v>
      </c>
      <c r="P123" s="20">
        <f t="shared" si="62"/>
        <v>10</v>
      </c>
      <c r="Q123" s="20">
        <f t="shared" si="63"/>
        <v>2008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44" t="s">
        <v>137</v>
      </c>
      <c r="B124" s="44" t="s">
        <v>79</v>
      </c>
      <c r="C124" s="91" t="s">
        <v>217</v>
      </c>
      <c r="D124" s="91" t="s">
        <v>250</v>
      </c>
      <c r="E124" s="76">
        <v>1</v>
      </c>
      <c r="F124" s="74" t="s">
        <v>232</v>
      </c>
      <c r="G124" s="46">
        <v>39738</v>
      </c>
      <c r="H124" s="46">
        <v>39741</v>
      </c>
      <c r="I124" s="64">
        <v>0</v>
      </c>
      <c r="J124" s="59"/>
      <c r="K124" s="59"/>
      <c r="L124" s="56">
        <v>1</v>
      </c>
      <c r="M124" s="60" t="s">
        <v>174</v>
      </c>
      <c r="N124" s="82" t="s">
        <v>263</v>
      </c>
      <c r="O124" s="20">
        <f t="shared" si="61"/>
        <v>2</v>
      </c>
      <c r="P124" s="20">
        <f t="shared" si="62"/>
        <v>10</v>
      </c>
      <c r="Q124" s="20">
        <f t="shared" si="63"/>
        <v>2008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44" t="s">
        <v>137</v>
      </c>
      <c r="B125" s="44" t="s">
        <v>79</v>
      </c>
      <c r="C125" s="91" t="s">
        <v>218</v>
      </c>
      <c r="D125" s="91" t="s">
        <v>250</v>
      </c>
      <c r="E125" s="76">
        <v>1</v>
      </c>
      <c r="F125" s="74" t="s">
        <v>141</v>
      </c>
      <c r="G125" s="46">
        <v>40054</v>
      </c>
      <c r="H125" s="46">
        <v>40069</v>
      </c>
      <c r="I125" s="64">
        <v>0</v>
      </c>
      <c r="J125" s="59"/>
      <c r="K125" s="59"/>
      <c r="L125" s="56">
        <v>1</v>
      </c>
      <c r="M125" s="60" t="s">
        <v>212</v>
      </c>
      <c r="N125" s="82" t="s">
        <v>261</v>
      </c>
      <c r="O125" s="20">
        <f t="shared" si="61"/>
        <v>3</v>
      </c>
      <c r="P125" s="20">
        <f t="shared" si="62"/>
        <v>8</v>
      </c>
      <c r="Q125" s="20">
        <f t="shared" si="63"/>
        <v>2009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 t="str">
        <f t="shared" si="109"/>
        <v/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 t="str">
        <f t="shared" si="117"/>
        <v/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44" t="s">
        <v>137</v>
      </c>
      <c r="B126" s="44" t="s">
        <v>79</v>
      </c>
      <c r="C126" s="91" t="s">
        <v>217</v>
      </c>
      <c r="D126" s="91" t="s">
        <v>250</v>
      </c>
      <c r="E126" s="76">
        <v>1</v>
      </c>
      <c r="F126" s="74" t="s">
        <v>141</v>
      </c>
      <c r="G126" s="46">
        <v>40060</v>
      </c>
      <c r="H126" s="46">
        <v>40073</v>
      </c>
      <c r="I126" s="64">
        <v>0</v>
      </c>
      <c r="J126" s="59"/>
      <c r="K126" s="59"/>
      <c r="L126" s="56">
        <v>1</v>
      </c>
      <c r="M126" s="60" t="s">
        <v>219</v>
      </c>
      <c r="N126" s="82" t="s">
        <v>264</v>
      </c>
      <c r="O126" s="20">
        <f t="shared" si="61"/>
        <v>1</v>
      </c>
      <c r="P126" s="20">
        <f t="shared" si="62"/>
        <v>9</v>
      </c>
      <c r="Q126" s="20">
        <f t="shared" si="63"/>
        <v>2009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44" t="s">
        <v>137</v>
      </c>
      <c r="B127" s="44" t="s">
        <v>66</v>
      </c>
      <c r="C127" s="91" t="s">
        <v>220</v>
      </c>
      <c r="D127" s="91" t="s">
        <v>170</v>
      </c>
      <c r="E127" s="76">
        <v>1</v>
      </c>
      <c r="F127" s="74" t="s">
        <v>141</v>
      </c>
      <c r="G127" s="46">
        <v>40070</v>
      </c>
      <c r="H127" s="46">
        <v>40100</v>
      </c>
      <c r="I127" s="64">
        <v>0</v>
      </c>
      <c r="J127" s="59"/>
      <c r="K127" s="59"/>
      <c r="L127" s="56">
        <v>1</v>
      </c>
      <c r="M127" s="60" t="s">
        <v>219</v>
      </c>
      <c r="N127" s="82" t="s">
        <v>264</v>
      </c>
      <c r="O127" s="20">
        <f t="shared" si="61"/>
        <v>2</v>
      </c>
      <c r="P127" s="20">
        <f t="shared" si="62"/>
        <v>9</v>
      </c>
      <c r="Q127" s="20">
        <f t="shared" si="63"/>
        <v>2009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44" t="s">
        <v>137</v>
      </c>
      <c r="B128" s="44" t="s">
        <v>79</v>
      </c>
      <c r="C128" s="91" t="s">
        <v>221</v>
      </c>
      <c r="D128" s="91" t="s">
        <v>179</v>
      </c>
      <c r="E128" s="76">
        <v>1</v>
      </c>
      <c r="F128" s="74" t="s">
        <v>141</v>
      </c>
      <c r="G128" s="46">
        <v>40076</v>
      </c>
      <c r="H128" s="46">
        <v>40078</v>
      </c>
      <c r="I128" s="64">
        <v>0</v>
      </c>
      <c r="J128" s="59"/>
      <c r="K128" s="59"/>
      <c r="L128" s="56">
        <v>1</v>
      </c>
      <c r="M128" s="60" t="s">
        <v>219</v>
      </c>
      <c r="N128" s="82" t="s">
        <v>264</v>
      </c>
      <c r="O128" s="20">
        <f t="shared" si="61"/>
        <v>2</v>
      </c>
      <c r="P128" s="20">
        <f t="shared" si="62"/>
        <v>9</v>
      </c>
      <c r="Q128" s="20">
        <f t="shared" si="63"/>
        <v>2009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 t="str">
        <f t="shared" si="110"/>
        <v/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 t="str">
        <f t="shared" si="118"/>
        <v/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44" t="s">
        <v>137</v>
      </c>
      <c r="B129" s="44" t="s">
        <v>81</v>
      </c>
      <c r="C129" s="91" t="s">
        <v>289</v>
      </c>
      <c r="D129" s="91" t="s">
        <v>192</v>
      </c>
      <c r="E129" s="76">
        <v>1</v>
      </c>
      <c r="F129" s="74" t="s">
        <v>141</v>
      </c>
      <c r="G129" s="46">
        <v>40076</v>
      </c>
      <c r="H129" s="46"/>
      <c r="I129" s="64">
        <v>0</v>
      </c>
      <c r="J129" s="59"/>
      <c r="K129" s="59"/>
      <c r="L129" s="56">
        <v>1</v>
      </c>
      <c r="M129" s="60" t="s">
        <v>219</v>
      </c>
      <c r="N129" s="82" t="s">
        <v>264</v>
      </c>
      <c r="O129" s="20">
        <f t="shared" si="61"/>
        <v>2</v>
      </c>
      <c r="P129" s="20">
        <f t="shared" si="62"/>
        <v>9</v>
      </c>
      <c r="Q129" s="20">
        <f t="shared" si="63"/>
        <v>2009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 t="str">
        <f t="shared" si="110"/>
        <v/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 t="str">
        <f t="shared" si="119"/>
        <v/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44" t="s">
        <v>137</v>
      </c>
      <c r="B130" s="44" t="s">
        <v>78</v>
      </c>
      <c r="C130" s="91" t="s">
        <v>222</v>
      </c>
      <c r="D130" s="91" t="s">
        <v>192</v>
      </c>
      <c r="E130" s="76">
        <v>1</v>
      </c>
      <c r="F130" s="74" t="s">
        <v>141</v>
      </c>
      <c r="G130" s="46">
        <v>40077</v>
      </c>
      <c r="H130" s="46">
        <v>40086</v>
      </c>
      <c r="I130" s="64">
        <v>0</v>
      </c>
      <c r="J130" s="59"/>
      <c r="K130" s="59"/>
      <c r="L130" s="56">
        <v>1</v>
      </c>
      <c r="M130" s="60" t="s">
        <v>219</v>
      </c>
      <c r="N130" s="82" t="s">
        <v>264</v>
      </c>
      <c r="O130" s="20">
        <f t="shared" si="61"/>
        <v>3</v>
      </c>
      <c r="P130" s="20">
        <f t="shared" si="62"/>
        <v>9</v>
      </c>
      <c r="Q130" s="20">
        <f t="shared" si="63"/>
        <v>2009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3"/>
        <v/>
      </c>
      <c r="DD130" s="23" t="str">
        <f t="shared" si="94"/>
        <v/>
      </c>
      <c r="DE130" s="23" t="str">
        <f t="shared" si="95"/>
        <v/>
      </c>
      <c r="DF130" s="23" t="str">
        <f t="shared" si="96"/>
        <v/>
      </c>
      <c r="DG130" s="23" t="str">
        <f t="shared" si="97"/>
        <v/>
      </c>
      <c r="DH130" s="23" t="str">
        <f t="shared" si="98"/>
        <v/>
      </c>
      <c r="DI130" s="23" t="str">
        <f t="shared" si="99"/>
        <v/>
      </c>
      <c r="DJ130" s="23" t="str">
        <f t="shared" si="100"/>
        <v/>
      </c>
      <c r="DK130" s="23" t="str">
        <f t="shared" si="101"/>
        <v/>
      </c>
      <c r="DL130" s="23" t="str">
        <f t="shared" si="102"/>
        <v/>
      </c>
      <c r="DM130" s="23" t="str">
        <f t="shared" si="103"/>
        <v/>
      </c>
      <c r="DN130" s="23" t="str">
        <f t="shared" si="104"/>
        <v/>
      </c>
      <c r="DO130" s="23" t="str">
        <f t="shared" si="105"/>
        <v/>
      </c>
      <c r="DP130" s="23" t="str">
        <f t="shared" si="106"/>
        <v/>
      </c>
      <c r="DQ130" s="23" t="str">
        <f t="shared" si="107"/>
        <v/>
      </c>
      <c r="DR130" s="23" t="str">
        <f t="shared" si="108"/>
        <v/>
      </c>
      <c r="DS130" s="23" t="str">
        <f t="shared" si="109"/>
        <v/>
      </c>
      <c r="DT130" s="23" t="str">
        <f t="shared" si="110"/>
        <v/>
      </c>
      <c r="DU130" s="23" t="str">
        <f t="shared" si="111"/>
        <v/>
      </c>
      <c r="DV130" s="23" t="str">
        <f t="shared" si="112"/>
        <v/>
      </c>
      <c r="DW130" s="23" t="str">
        <f t="shared" si="113"/>
        <v/>
      </c>
      <c r="DX130" s="23" t="str">
        <f t="shared" si="114"/>
        <v/>
      </c>
      <c r="DY130" s="23" t="str">
        <f t="shared" si="115"/>
        <v/>
      </c>
      <c r="DZ130" s="23" t="str">
        <f t="shared" si="116"/>
        <v/>
      </c>
      <c r="EA130" s="23" t="str">
        <f t="shared" si="117"/>
        <v/>
      </c>
      <c r="EB130" s="23" t="str">
        <f t="shared" si="118"/>
        <v/>
      </c>
      <c r="EC130" s="23" t="str">
        <f t="shared" si="119"/>
        <v/>
      </c>
      <c r="ED130" s="23" t="str">
        <f t="shared" si="120"/>
        <v/>
      </c>
      <c r="EE130" s="23" t="str">
        <f t="shared" si="121"/>
        <v/>
      </c>
    </row>
    <row r="131" spans="1:135" ht="11.25" customHeight="1">
      <c r="A131" s="44" t="s">
        <v>137</v>
      </c>
      <c r="B131" s="44" t="s">
        <v>79</v>
      </c>
      <c r="C131" s="91" t="s">
        <v>223</v>
      </c>
      <c r="D131" s="91" t="s">
        <v>158</v>
      </c>
      <c r="E131" s="76">
        <v>1</v>
      </c>
      <c r="F131" s="74" t="s">
        <v>141</v>
      </c>
      <c r="G131" s="46">
        <v>40079</v>
      </c>
      <c r="H131" s="46"/>
      <c r="I131" s="64">
        <v>0</v>
      </c>
      <c r="J131" s="59"/>
      <c r="K131" s="59"/>
      <c r="L131" s="56">
        <v>1</v>
      </c>
      <c r="M131" s="60" t="s">
        <v>212</v>
      </c>
      <c r="N131" s="82" t="s">
        <v>261</v>
      </c>
      <c r="O131" s="20">
        <f t="shared" si="61"/>
        <v>3</v>
      </c>
      <c r="P131" s="20">
        <f t="shared" si="62"/>
        <v>9</v>
      </c>
      <c r="Q131" s="20">
        <f t="shared" si="63"/>
        <v>2009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ref="DC131:DC163" si="122">IF(Q131=1977,IF($E131=0,"",$E131),"")</f>
        <v/>
      </c>
      <c r="DD131" s="23" t="str">
        <f t="shared" ref="DD131:DD163" si="123">IF(Q131=1978,IF($E131=0,"",$E131),"")</f>
        <v/>
      </c>
      <c r="DE131" s="23" t="str">
        <f t="shared" ref="DE131:DE163" si="124">IF(Q131=1979,IF($E131=0,"",$E131),"")</f>
        <v/>
      </c>
      <c r="DF131" s="23" t="str">
        <f t="shared" ref="DF131:DF163" si="125">IF(Q131=1980,IF($E131=0,"",$E131),"")</f>
        <v/>
      </c>
      <c r="DG131" s="23" t="str">
        <f t="shared" ref="DG131:DG163" si="126">IF(Q131=1981,IF($E131=0,"",$E131),"")</f>
        <v/>
      </c>
      <c r="DH131" s="23" t="str">
        <f t="shared" ref="DH131:DH163" si="127">IF(Q131=1982,IF($E131=0,"",$E131),"")</f>
        <v/>
      </c>
      <c r="DI131" s="23" t="str">
        <f t="shared" ref="DI131:DI163" si="128">IF(Q131=1983,IF($E131=0,"",$E131),"")</f>
        <v/>
      </c>
      <c r="DJ131" s="23" t="str">
        <f t="shared" ref="DJ131:DJ163" si="129">IF(Q131=1984,IF($E131=0,"",$E131),"")</f>
        <v/>
      </c>
      <c r="DK131" s="23" t="str">
        <f t="shared" ref="DK131:DK163" si="130">IF(Q131=1985,IF($E131=0,"",$E131),"")</f>
        <v/>
      </c>
      <c r="DL131" s="23" t="str">
        <f t="shared" ref="DL131:DL163" si="131">IF(Q131=1986,IF($E131=0,"",$E131),"")</f>
        <v/>
      </c>
      <c r="DM131" s="23" t="str">
        <f t="shared" ref="DM131:DM163" si="132">IF(Q131=1987,IF($E131=0,"",$E131),"")</f>
        <v/>
      </c>
      <c r="DN131" s="23" t="str">
        <f t="shared" ref="DN131:DN163" si="133">IF(Q131=1988,IF($E131=0,"",$E131),"")</f>
        <v/>
      </c>
      <c r="DO131" s="23" t="str">
        <f t="shared" ref="DO131:DO163" si="134">IF(Q131=1989,IF($E131=0,"",$E131),"")</f>
        <v/>
      </c>
      <c r="DP131" s="23" t="str">
        <f t="shared" ref="DP131:DP163" si="135">IF(Q131=1990,IF($E131=0,"",$E131),"")</f>
        <v/>
      </c>
      <c r="DQ131" s="23" t="str">
        <f t="shared" ref="DQ131:DQ163" si="136">IF(Q131=1991,IF($E131=0,"",$E131),"")</f>
        <v/>
      </c>
      <c r="DR131" s="23" t="str">
        <f t="shared" ref="DR131:DR163" si="137">IF(Q131=1992,IF($E131=0,"",$E131),"")</f>
        <v/>
      </c>
      <c r="DS131" s="23" t="str">
        <f t="shared" ref="DS131:DS163" si="138">IF(Q131=1993,IF($E131=0,"",$E131),"")</f>
        <v/>
      </c>
      <c r="DT131" s="23" t="str">
        <f t="shared" ref="DT131:DT163" si="139">IF(Q131=1994,IF($E131=0,"",$E131),"")</f>
        <v/>
      </c>
      <c r="DU131" s="23" t="str">
        <f t="shared" ref="DU131:DU163" si="140">IF(Q131=1995,IF($E131=0,"",$E131),"")</f>
        <v/>
      </c>
      <c r="DV131" s="23" t="str">
        <f t="shared" ref="DV131:DV163" si="141">IF(Q131=1996,IF($E131=0,"",$E131),"")</f>
        <v/>
      </c>
      <c r="DW131" s="23" t="str">
        <f t="shared" ref="DW131:DW163" si="142">IF(Q131=1997,IF($E131=0,"",$E131),"")</f>
        <v/>
      </c>
      <c r="DX131" s="23" t="str">
        <f t="shared" ref="DX131:DX163" si="143">IF(Q131=1998,IF($E131=0,"",$E131),"")</f>
        <v/>
      </c>
      <c r="DY131" s="23" t="str">
        <f t="shared" ref="DY131:DY163" si="144">IF(Q131=1999,IF($E131=0,"",$E131),"")</f>
        <v/>
      </c>
      <c r="DZ131" s="23" t="str">
        <f t="shared" ref="DZ131:DZ163" si="145">IF(Q131=2000,IF($E131=0,"",$E131),"")</f>
        <v/>
      </c>
      <c r="EA131" s="23" t="str">
        <f t="shared" ref="EA131:EA163" si="146">IF(Q131=2001,IF($E131=0,"",$E131),"")</f>
        <v/>
      </c>
      <c r="EB131" s="23" t="str">
        <f t="shared" ref="EB131:EB163" si="147">IF(Q131=2002,IF($E131=0,"",$E131),"")</f>
        <v/>
      </c>
      <c r="EC131" s="23" t="str">
        <f t="shared" ref="EC131:EC163" si="148">IF(Q131=2003,IF($E131=0,"",$E131),"")</f>
        <v/>
      </c>
      <c r="ED131" s="23" t="str">
        <f t="shared" ref="ED131:ED163" si="149">IF(Q131=2004,IF($E131=0,"",$E131),"")</f>
        <v/>
      </c>
      <c r="EE131" s="23" t="str">
        <f t="shared" ref="EE131:EE163" si="150">IF(Q131=2005,IF($E131=0,"",$E131),"")</f>
        <v/>
      </c>
    </row>
    <row r="132" spans="1:135" ht="11.25" customHeight="1">
      <c r="A132" s="44" t="s">
        <v>137</v>
      </c>
      <c r="B132" s="44" t="s">
        <v>78</v>
      </c>
      <c r="C132" s="91" t="s">
        <v>291</v>
      </c>
      <c r="D132" s="91" t="s">
        <v>147</v>
      </c>
      <c r="E132" s="76">
        <v>1</v>
      </c>
      <c r="F132" s="74" t="s">
        <v>141</v>
      </c>
      <c r="G132" s="46">
        <v>40080</v>
      </c>
      <c r="H132" s="46">
        <v>40081</v>
      </c>
      <c r="I132" s="64">
        <v>0</v>
      </c>
      <c r="J132" s="59"/>
      <c r="K132" s="59"/>
      <c r="L132" s="56">
        <v>1</v>
      </c>
      <c r="M132" s="60" t="s">
        <v>219</v>
      </c>
      <c r="N132" s="82" t="s">
        <v>264</v>
      </c>
      <c r="O132" s="20">
        <f t="shared" si="61"/>
        <v>3</v>
      </c>
      <c r="P132" s="20">
        <f t="shared" si="62"/>
        <v>9</v>
      </c>
      <c r="Q132" s="20">
        <f t="shared" si="63"/>
        <v>2009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44" t="s">
        <v>137</v>
      </c>
      <c r="B133" s="44" t="s">
        <v>78</v>
      </c>
      <c r="C133" s="91" t="s">
        <v>225</v>
      </c>
      <c r="D133" s="91" t="s">
        <v>192</v>
      </c>
      <c r="E133" s="76">
        <v>1</v>
      </c>
      <c r="F133" s="74" t="s">
        <v>141</v>
      </c>
      <c r="G133" s="46">
        <v>40080</v>
      </c>
      <c r="H133" s="46">
        <v>40099</v>
      </c>
      <c r="I133" s="64">
        <v>0</v>
      </c>
      <c r="J133" s="59"/>
      <c r="K133" s="59"/>
      <c r="L133" s="56">
        <v>1</v>
      </c>
      <c r="M133" s="60" t="s">
        <v>219</v>
      </c>
      <c r="N133" s="82" t="s">
        <v>264</v>
      </c>
      <c r="O133" s="20">
        <f t="shared" ref="O133:O142" si="151">IF(DAY(G133)&lt;=10,1,IF(DAY(G133)&gt;20,3,2))</f>
        <v>3</v>
      </c>
      <c r="P133" s="20">
        <f t="shared" ref="P133:P142" si="152">MONTH(G133)</f>
        <v>9</v>
      </c>
      <c r="Q133" s="20">
        <f t="shared" ref="Q133:Q142" si="153">YEAR(G133)</f>
        <v>2009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 t="str">
        <f t="shared" si="140"/>
        <v/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 t="str">
        <f t="shared" si="148"/>
        <v/>
      </c>
      <c r="ED133" s="23" t="str">
        <f t="shared" si="149"/>
        <v/>
      </c>
      <c r="EE133" s="23" t="str">
        <f t="shared" si="150"/>
        <v/>
      </c>
    </row>
    <row r="134" spans="1:135" ht="11.25" customHeight="1">
      <c r="A134" s="44" t="s">
        <v>137</v>
      </c>
      <c r="B134" s="44" t="s">
        <v>81</v>
      </c>
      <c r="C134" s="44" t="s">
        <v>224</v>
      </c>
      <c r="D134" s="44" t="s">
        <v>201</v>
      </c>
      <c r="E134" s="76">
        <v>1</v>
      </c>
      <c r="F134" s="74" t="s">
        <v>141</v>
      </c>
      <c r="G134" s="46">
        <v>40083</v>
      </c>
      <c r="H134" s="46">
        <v>40084</v>
      </c>
      <c r="I134" s="64">
        <v>0</v>
      </c>
      <c r="J134" s="59"/>
      <c r="K134" s="59"/>
      <c r="L134" s="56">
        <v>1</v>
      </c>
      <c r="M134" s="60" t="s">
        <v>219</v>
      </c>
      <c r="N134" s="82" t="s">
        <v>264</v>
      </c>
      <c r="O134" s="20">
        <f t="shared" si="151"/>
        <v>3</v>
      </c>
      <c r="P134" s="20">
        <f t="shared" si="152"/>
        <v>9</v>
      </c>
      <c r="Q134" s="20">
        <f t="shared" si="153"/>
        <v>2009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22"/>
        <v/>
      </c>
      <c r="DD134" s="23" t="str">
        <f t="shared" si="123"/>
        <v/>
      </c>
      <c r="DE134" s="23" t="str">
        <f t="shared" si="124"/>
        <v/>
      </c>
      <c r="DF134" s="23" t="str">
        <f t="shared" si="125"/>
        <v/>
      </c>
      <c r="DG134" s="23" t="str">
        <f t="shared" si="126"/>
        <v/>
      </c>
      <c r="DH134" s="23" t="str">
        <f t="shared" si="127"/>
        <v/>
      </c>
      <c r="DI134" s="23" t="str">
        <f t="shared" si="128"/>
        <v/>
      </c>
      <c r="DJ134" s="23" t="str">
        <f t="shared" si="129"/>
        <v/>
      </c>
      <c r="DK134" s="23" t="str">
        <f t="shared" si="130"/>
        <v/>
      </c>
      <c r="DL134" s="23" t="str">
        <f t="shared" si="131"/>
        <v/>
      </c>
      <c r="DM134" s="23" t="str">
        <f t="shared" si="132"/>
        <v/>
      </c>
      <c r="DN134" s="23" t="str">
        <f t="shared" si="133"/>
        <v/>
      </c>
      <c r="DO134" s="23" t="str">
        <f t="shared" si="134"/>
        <v/>
      </c>
      <c r="DP134" s="23" t="str">
        <f t="shared" si="135"/>
        <v/>
      </c>
      <c r="DQ134" s="23" t="str">
        <f t="shared" si="136"/>
        <v/>
      </c>
      <c r="DR134" s="23" t="str">
        <f t="shared" si="137"/>
        <v/>
      </c>
      <c r="DS134" s="23" t="str">
        <f t="shared" si="138"/>
        <v/>
      </c>
      <c r="DT134" s="23" t="str">
        <f t="shared" si="139"/>
        <v/>
      </c>
      <c r="DU134" s="23" t="str">
        <f t="shared" si="140"/>
        <v/>
      </c>
      <c r="DV134" s="23" t="str">
        <f t="shared" si="141"/>
        <v/>
      </c>
      <c r="DW134" s="23" t="str">
        <f t="shared" si="142"/>
        <v/>
      </c>
      <c r="DX134" s="23" t="str">
        <f t="shared" si="143"/>
        <v/>
      </c>
      <c r="DY134" s="23" t="str">
        <f t="shared" si="144"/>
        <v/>
      </c>
      <c r="DZ134" s="23" t="str">
        <f t="shared" si="145"/>
        <v/>
      </c>
      <c r="EA134" s="23" t="str">
        <f t="shared" si="146"/>
        <v/>
      </c>
      <c r="EB134" s="23" t="str">
        <f t="shared" si="147"/>
        <v/>
      </c>
      <c r="EC134" s="23" t="str">
        <f t="shared" si="148"/>
        <v/>
      </c>
      <c r="ED134" s="23" t="str">
        <f t="shared" si="149"/>
        <v/>
      </c>
      <c r="EE134" s="23" t="str">
        <f t="shared" si="150"/>
        <v/>
      </c>
    </row>
    <row r="135" spans="1:135" ht="11.25" customHeight="1">
      <c r="A135" s="44" t="s">
        <v>137</v>
      </c>
      <c r="B135" s="44" t="s">
        <v>78</v>
      </c>
      <c r="C135" s="44" t="s">
        <v>225</v>
      </c>
      <c r="D135" s="44" t="s">
        <v>192</v>
      </c>
      <c r="E135" s="76">
        <v>1</v>
      </c>
      <c r="F135" s="74" t="s">
        <v>232</v>
      </c>
      <c r="G135" s="46">
        <v>40086</v>
      </c>
      <c r="H135" s="46">
        <v>40109</v>
      </c>
      <c r="I135" s="64">
        <v>0</v>
      </c>
      <c r="J135" s="59"/>
      <c r="K135" s="59"/>
      <c r="L135" s="56">
        <v>1</v>
      </c>
      <c r="M135" s="60" t="s">
        <v>219</v>
      </c>
      <c r="N135" s="82" t="s">
        <v>264</v>
      </c>
      <c r="O135" s="20">
        <f t="shared" si="151"/>
        <v>3</v>
      </c>
      <c r="P135" s="20">
        <f t="shared" si="152"/>
        <v>9</v>
      </c>
      <c r="Q135" s="20">
        <f t="shared" si="153"/>
        <v>2009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22"/>
        <v/>
      </c>
      <c r="DD135" s="23" t="str">
        <f t="shared" si="123"/>
        <v/>
      </c>
      <c r="DE135" s="23" t="str">
        <f t="shared" si="124"/>
        <v/>
      </c>
      <c r="DF135" s="23" t="str">
        <f t="shared" si="125"/>
        <v/>
      </c>
      <c r="DG135" s="23" t="str">
        <f t="shared" si="126"/>
        <v/>
      </c>
      <c r="DH135" s="23" t="str">
        <f t="shared" si="127"/>
        <v/>
      </c>
      <c r="DI135" s="23" t="str">
        <f t="shared" si="128"/>
        <v/>
      </c>
      <c r="DJ135" s="23" t="str">
        <f t="shared" si="129"/>
        <v/>
      </c>
      <c r="DK135" s="23" t="str">
        <f t="shared" si="130"/>
        <v/>
      </c>
      <c r="DL135" s="23" t="str">
        <f t="shared" si="131"/>
        <v/>
      </c>
      <c r="DM135" s="23" t="str">
        <f t="shared" si="132"/>
        <v/>
      </c>
      <c r="DN135" s="23" t="str">
        <f t="shared" si="133"/>
        <v/>
      </c>
      <c r="DO135" s="23" t="str">
        <f t="shared" si="134"/>
        <v/>
      </c>
      <c r="DP135" s="23" t="str">
        <f t="shared" si="135"/>
        <v/>
      </c>
      <c r="DQ135" s="23" t="str">
        <f t="shared" si="136"/>
        <v/>
      </c>
      <c r="DR135" s="23" t="str">
        <f t="shared" si="137"/>
        <v/>
      </c>
      <c r="DS135" s="23" t="str">
        <f t="shared" si="138"/>
        <v/>
      </c>
      <c r="DT135" s="23" t="str">
        <f t="shared" si="139"/>
        <v/>
      </c>
      <c r="DU135" s="23" t="str">
        <f t="shared" si="140"/>
        <v/>
      </c>
      <c r="DV135" s="23" t="str">
        <f t="shared" si="141"/>
        <v/>
      </c>
      <c r="DW135" s="23" t="str">
        <f t="shared" si="142"/>
        <v/>
      </c>
      <c r="DX135" s="23" t="str">
        <f t="shared" si="143"/>
        <v/>
      </c>
      <c r="DY135" s="23" t="str">
        <f t="shared" si="144"/>
        <v/>
      </c>
      <c r="DZ135" s="23" t="str">
        <f t="shared" si="145"/>
        <v/>
      </c>
      <c r="EA135" s="23" t="str">
        <f t="shared" si="146"/>
        <v/>
      </c>
      <c r="EB135" s="23" t="str">
        <f t="shared" si="147"/>
        <v/>
      </c>
      <c r="EC135" s="23" t="str">
        <f t="shared" si="148"/>
        <v/>
      </c>
      <c r="ED135" s="23" t="str">
        <f t="shared" si="149"/>
        <v/>
      </c>
      <c r="EE135" s="23" t="str">
        <f t="shared" si="150"/>
        <v/>
      </c>
    </row>
    <row r="136" spans="1:135" ht="11.25" customHeight="1">
      <c r="A136" s="44" t="s">
        <v>137</v>
      </c>
      <c r="B136" s="44" t="s">
        <v>66</v>
      </c>
      <c r="C136" s="44" t="s">
        <v>196</v>
      </c>
      <c r="D136" s="44" t="s">
        <v>170</v>
      </c>
      <c r="E136" s="76">
        <v>1</v>
      </c>
      <c r="F136" s="74" t="s">
        <v>141</v>
      </c>
      <c r="G136" s="46">
        <v>40087</v>
      </c>
      <c r="H136" s="46">
        <v>40100</v>
      </c>
      <c r="I136" s="64">
        <v>0</v>
      </c>
      <c r="J136" s="59"/>
      <c r="K136" s="59"/>
      <c r="L136" s="56">
        <v>1</v>
      </c>
      <c r="M136" s="60" t="s">
        <v>219</v>
      </c>
      <c r="N136" s="82" t="s">
        <v>264</v>
      </c>
      <c r="O136" s="20">
        <f t="shared" si="151"/>
        <v>1</v>
      </c>
      <c r="P136" s="20">
        <f t="shared" si="152"/>
        <v>10</v>
      </c>
      <c r="Q136" s="20">
        <f t="shared" si="153"/>
        <v>2009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 t="str">
        <f t="shared" si="140"/>
        <v/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 t="str">
        <f t="shared" si="149"/>
        <v/>
      </c>
      <c r="EE136" s="23" t="str">
        <f t="shared" si="150"/>
        <v/>
      </c>
    </row>
    <row r="137" spans="1:135" ht="11.25" customHeight="1">
      <c r="A137" s="44" t="s">
        <v>137</v>
      </c>
      <c r="B137" s="44" t="s">
        <v>66</v>
      </c>
      <c r="C137" s="44" t="s">
        <v>215</v>
      </c>
      <c r="D137" s="44" t="s">
        <v>170</v>
      </c>
      <c r="E137" s="76">
        <v>1</v>
      </c>
      <c r="F137" s="74" t="s">
        <v>141</v>
      </c>
      <c r="G137" s="46">
        <v>40087</v>
      </c>
      <c r="H137" s="46">
        <v>40088</v>
      </c>
      <c r="I137" s="64">
        <v>0</v>
      </c>
      <c r="J137" s="59"/>
      <c r="K137" s="59"/>
      <c r="L137" s="56">
        <v>1</v>
      </c>
      <c r="M137" s="60" t="s">
        <v>219</v>
      </c>
      <c r="N137" s="82" t="s">
        <v>264</v>
      </c>
      <c r="O137" s="20">
        <f t="shared" si="151"/>
        <v>1</v>
      </c>
      <c r="P137" s="20">
        <f t="shared" si="152"/>
        <v>10</v>
      </c>
      <c r="Q137" s="20">
        <f t="shared" si="153"/>
        <v>2009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 t="str">
        <f t="shared" si="140"/>
        <v/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 t="str">
        <f t="shared" si="149"/>
        <v/>
      </c>
      <c r="EE137" s="23" t="str">
        <f t="shared" si="150"/>
        <v/>
      </c>
    </row>
    <row r="138" spans="1:135" ht="11.25" customHeight="1">
      <c r="A138" s="44" t="s">
        <v>137</v>
      </c>
      <c r="B138" s="44" t="s">
        <v>79</v>
      </c>
      <c r="C138" s="44" t="s">
        <v>260</v>
      </c>
      <c r="D138" s="44" t="s">
        <v>251</v>
      </c>
      <c r="E138" s="76">
        <v>1</v>
      </c>
      <c r="F138" s="74" t="s">
        <v>141</v>
      </c>
      <c r="G138" s="46">
        <v>40090</v>
      </c>
      <c r="H138" s="46"/>
      <c r="I138" s="64">
        <v>0</v>
      </c>
      <c r="J138" s="59"/>
      <c r="K138" s="59"/>
      <c r="L138" s="56">
        <v>1</v>
      </c>
      <c r="M138" s="60" t="s">
        <v>219</v>
      </c>
      <c r="N138" s="82" t="s">
        <v>264</v>
      </c>
      <c r="O138" s="20">
        <f t="shared" si="151"/>
        <v>1</v>
      </c>
      <c r="P138" s="20">
        <f t="shared" si="152"/>
        <v>10</v>
      </c>
      <c r="Q138" s="20">
        <f t="shared" si="153"/>
        <v>2009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 t="str">
        <f t="shared" si="140"/>
        <v/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 t="str">
        <f t="shared" si="149"/>
        <v/>
      </c>
      <c r="EE138" s="23" t="str">
        <f t="shared" si="150"/>
        <v/>
      </c>
    </row>
    <row r="139" spans="1:135" ht="11.25" customHeight="1">
      <c r="A139" s="44" t="s">
        <v>137</v>
      </c>
      <c r="B139" s="44" t="s">
        <v>81</v>
      </c>
      <c r="C139" s="44" t="s">
        <v>226</v>
      </c>
      <c r="D139" s="44" t="s">
        <v>192</v>
      </c>
      <c r="E139" s="76">
        <v>1</v>
      </c>
      <c r="F139" s="74" t="s">
        <v>235</v>
      </c>
      <c r="G139" s="46">
        <v>40095</v>
      </c>
      <c r="H139" s="46">
        <v>40103</v>
      </c>
      <c r="I139" s="64">
        <v>0</v>
      </c>
      <c r="J139" s="59"/>
      <c r="K139" s="59"/>
      <c r="L139" s="56">
        <v>1</v>
      </c>
      <c r="M139" s="60" t="s">
        <v>219</v>
      </c>
      <c r="N139" s="82" t="s">
        <v>264</v>
      </c>
      <c r="O139" s="20">
        <f t="shared" si="151"/>
        <v>1</v>
      </c>
      <c r="P139" s="20">
        <f t="shared" si="152"/>
        <v>10</v>
      </c>
      <c r="Q139" s="20">
        <f t="shared" si="153"/>
        <v>2009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 t="str">
        <f t="shared" si="140"/>
        <v/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 t="str">
        <f t="shared" si="149"/>
        <v/>
      </c>
      <c r="EE139" s="23" t="str">
        <f t="shared" si="150"/>
        <v/>
      </c>
    </row>
    <row r="140" spans="1:135" ht="11.25" customHeight="1">
      <c r="A140" s="44" t="s">
        <v>137</v>
      </c>
      <c r="B140" s="44" t="s">
        <v>79</v>
      </c>
      <c r="C140" s="44" t="s">
        <v>227</v>
      </c>
      <c r="D140" s="44" t="s">
        <v>251</v>
      </c>
      <c r="E140" s="76">
        <v>1</v>
      </c>
      <c r="F140" s="74" t="s">
        <v>141</v>
      </c>
      <c r="G140" s="46">
        <v>40096</v>
      </c>
      <c r="H140" s="46">
        <v>40101</v>
      </c>
      <c r="I140" s="64">
        <v>0</v>
      </c>
      <c r="J140" s="44"/>
      <c r="K140" s="44"/>
      <c r="L140" s="56">
        <v>1</v>
      </c>
      <c r="M140" s="60" t="s">
        <v>219</v>
      </c>
      <c r="N140" s="82" t="s">
        <v>264</v>
      </c>
      <c r="O140" s="20">
        <f t="shared" si="151"/>
        <v>1</v>
      </c>
      <c r="P140" s="20">
        <f t="shared" si="152"/>
        <v>10</v>
      </c>
      <c r="Q140" s="20">
        <f t="shared" si="153"/>
        <v>2009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 t="str">
        <f t="shared" si="140"/>
        <v/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 t="str">
        <f t="shared" si="149"/>
        <v/>
      </c>
      <c r="EE140" s="23" t="str">
        <f t="shared" si="150"/>
        <v/>
      </c>
    </row>
    <row r="141" spans="1:135" ht="11.25" customHeight="1">
      <c r="A141" s="44" t="s">
        <v>137</v>
      </c>
      <c r="B141" s="44" t="s">
        <v>73</v>
      </c>
      <c r="C141" s="44" t="s">
        <v>168</v>
      </c>
      <c r="D141" s="44"/>
      <c r="E141" s="76">
        <v>1</v>
      </c>
      <c r="F141" s="74" t="s">
        <v>232</v>
      </c>
      <c r="G141" s="46">
        <v>40097</v>
      </c>
      <c r="H141" s="46">
        <v>40104</v>
      </c>
      <c r="I141" s="64">
        <v>0</v>
      </c>
      <c r="J141" s="44"/>
      <c r="K141" s="44"/>
      <c r="L141" s="56">
        <v>1</v>
      </c>
      <c r="M141" s="60" t="s">
        <v>219</v>
      </c>
      <c r="N141" s="82" t="s">
        <v>264</v>
      </c>
      <c r="O141" s="20">
        <f t="shared" si="151"/>
        <v>2</v>
      </c>
      <c r="P141" s="20">
        <f t="shared" si="152"/>
        <v>10</v>
      </c>
      <c r="Q141" s="20">
        <f t="shared" si="153"/>
        <v>2009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 t="str">
        <f t="shared" si="141"/>
        <v/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 t="str">
        <f t="shared" si="149"/>
        <v/>
      </c>
      <c r="EE141" s="23" t="str">
        <f t="shared" si="150"/>
        <v/>
      </c>
    </row>
    <row r="142" spans="1:135" ht="11.25" customHeight="1">
      <c r="A142" s="44" t="s">
        <v>137</v>
      </c>
      <c r="B142" s="44" t="s">
        <v>78</v>
      </c>
      <c r="C142" s="44" t="s">
        <v>228</v>
      </c>
      <c r="D142" s="44" t="s">
        <v>192</v>
      </c>
      <c r="E142" s="76">
        <v>1</v>
      </c>
      <c r="F142" s="74" t="s">
        <v>235</v>
      </c>
      <c r="G142" s="46">
        <v>40106</v>
      </c>
      <c r="H142" s="46">
        <v>40115</v>
      </c>
      <c r="I142" s="64">
        <v>0</v>
      </c>
      <c r="J142" s="44"/>
      <c r="K142" s="44"/>
      <c r="L142" s="56">
        <v>1</v>
      </c>
      <c r="M142" s="60" t="s">
        <v>219</v>
      </c>
      <c r="N142" s="82" t="s">
        <v>264</v>
      </c>
      <c r="O142" s="20">
        <f t="shared" si="151"/>
        <v>2</v>
      </c>
      <c r="P142" s="20">
        <f t="shared" si="152"/>
        <v>10</v>
      </c>
      <c r="Q142" s="20">
        <f t="shared" si="153"/>
        <v>2009</v>
      </c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 t="str">
        <f t="shared" si="141"/>
        <v/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23" t="s">
        <v>273</v>
      </c>
      <c r="B143" s="23"/>
      <c r="E143" s="78"/>
      <c r="G143" s="37"/>
      <c r="H143" s="41"/>
      <c r="I143" s="33"/>
      <c r="J143" s="26"/>
      <c r="K143" s="26"/>
      <c r="L143" s="52"/>
      <c r="M143" s="48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 t="str">
        <f t="shared" si="141"/>
        <v/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23"/>
      <c r="B144" s="23"/>
      <c r="E144" s="78"/>
      <c r="G144" s="37"/>
      <c r="H144" s="41"/>
      <c r="I144" s="33"/>
      <c r="J144" s="26"/>
      <c r="K144" s="26"/>
      <c r="L144" s="52"/>
      <c r="M144" s="48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 t="str">
        <f t="shared" si="141"/>
        <v/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23"/>
      <c r="B145" s="23"/>
      <c r="E145" s="78"/>
      <c r="G145" s="37"/>
      <c r="H145" s="41"/>
      <c r="I145" s="33"/>
      <c r="J145" s="26"/>
      <c r="K145" s="26"/>
      <c r="L145" s="52"/>
      <c r="M145" s="48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 t="str">
        <f t="shared" si="141"/>
        <v/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23"/>
      <c r="B146" s="23"/>
      <c r="E146" s="78"/>
      <c r="G146" s="37"/>
      <c r="H146" s="41"/>
      <c r="I146" s="33"/>
      <c r="J146" s="26"/>
      <c r="K146" s="26"/>
      <c r="L146" s="52"/>
      <c r="M146" s="48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 t="str">
        <f t="shared" si="141"/>
        <v/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23"/>
      <c r="B147" s="23"/>
      <c r="E147" s="78"/>
      <c r="G147" s="37"/>
      <c r="H147" s="41"/>
      <c r="I147" s="33"/>
      <c r="J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22"/>
        <v/>
      </c>
      <c r="DD147" s="23" t="str">
        <f t="shared" si="123"/>
        <v/>
      </c>
      <c r="DE147" s="23" t="str">
        <f t="shared" si="124"/>
        <v/>
      </c>
      <c r="DF147" s="23" t="str">
        <f t="shared" si="125"/>
        <v/>
      </c>
      <c r="DG147" s="23" t="str">
        <f t="shared" si="126"/>
        <v/>
      </c>
      <c r="DH147" s="23" t="str">
        <f t="shared" si="127"/>
        <v/>
      </c>
      <c r="DI147" s="23" t="str">
        <f t="shared" si="128"/>
        <v/>
      </c>
      <c r="DJ147" s="23" t="str">
        <f t="shared" si="129"/>
        <v/>
      </c>
      <c r="DK147" s="23" t="str">
        <f t="shared" si="130"/>
        <v/>
      </c>
      <c r="DL147" s="23" t="str">
        <f t="shared" si="131"/>
        <v/>
      </c>
      <c r="DM147" s="23" t="str">
        <f t="shared" si="132"/>
        <v/>
      </c>
      <c r="DN147" s="23" t="str">
        <f t="shared" si="133"/>
        <v/>
      </c>
      <c r="DO147" s="23" t="str">
        <f t="shared" si="134"/>
        <v/>
      </c>
      <c r="DP147" s="23" t="str">
        <f t="shared" si="135"/>
        <v/>
      </c>
      <c r="DQ147" s="23" t="str">
        <f t="shared" si="136"/>
        <v/>
      </c>
      <c r="DR147" s="23" t="str">
        <f t="shared" si="137"/>
        <v/>
      </c>
      <c r="DS147" s="23" t="str">
        <f t="shared" si="138"/>
        <v/>
      </c>
      <c r="DT147" s="23" t="str">
        <f t="shared" si="139"/>
        <v/>
      </c>
      <c r="DU147" s="23" t="str">
        <f t="shared" si="140"/>
        <v/>
      </c>
      <c r="DV147" s="23" t="str">
        <f t="shared" si="141"/>
        <v/>
      </c>
      <c r="DW147" s="23" t="str">
        <f t="shared" si="142"/>
        <v/>
      </c>
      <c r="DX147" s="23" t="str">
        <f t="shared" si="143"/>
        <v/>
      </c>
      <c r="DY147" s="23" t="str">
        <f t="shared" si="144"/>
        <v/>
      </c>
      <c r="DZ147" s="23" t="str">
        <f t="shared" si="145"/>
        <v/>
      </c>
      <c r="EA147" s="23" t="str">
        <f t="shared" si="146"/>
        <v/>
      </c>
      <c r="EB147" s="23" t="str">
        <f t="shared" si="147"/>
        <v/>
      </c>
      <c r="EC147" s="23" t="str">
        <f t="shared" si="148"/>
        <v/>
      </c>
      <c r="ED147" s="23" t="str">
        <f t="shared" si="149"/>
        <v/>
      </c>
      <c r="EE147" s="23" t="str">
        <f t="shared" si="150"/>
        <v/>
      </c>
    </row>
    <row r="148" spans="1:135" ht="11.25" customHeight="1">
      <c r="A148" s="23"/>
      <c r="B148" s="23"/>
      <c r="E148" s="78"/>
      <c r="G148" s="37"/>
      <c r="H148" s="41"/>
      <c r="I148" s="33"/>
      <c r="J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>IF(Q148=1977,IF($E148=0,"",$E148),"")</f>
        <v/>
      </c>
      <c r="DD148" s="23" t="str">
        <f>IF(Q148=1978,IF($E148=0,"",$E148),"")</f>
        <v/>
      </c>
      <c r="DE148" s="23" t="str">
        <f>IF(Q148=1979,IF($E148=0,"",$E148),"")</f>
        <v/>
      </c>
      <c r="DF148" s="23" t="str">
        <f>IF(Q148=1980,IF($E148=0,"",$E148),"")</f>
        <v/>
      </c>
      <c r="DG148" s="23" t="str">
        <f>IF(Q148=1981,IF($E148=0,"",$E148),"")</f>
        <v/>
      </c>
      <c r="DH148" s="23" t="str">
        <f>IF(Q148=1982,IF($E148=0,"",$E148),"")</f>
        <v/>
      </c>
      <c r="DI148" s="23" t="str">
        <f>IF(Q148=1983,IF($E148=0,"",$E148),"")</f>
        <v/>
      </c>
      <c r="DJ148" s="23" t="str">
        <f>IF(Q148=1984,IF($E148=0,"",$E148),"")</f>
        <v/>
      </c>
      <c r="DK148" s="23" t="str">
        <f>IF(Q148=1985,IF($E148=0,"",$E148),"")</f>
        <v/>
      </c>
      <c r="DL148" s="23" t="str">
        <f>IF(Q148=1986,IF($E148=0,"",$E148),"")</f>
        <v/>
      </c>
      <c r="DM148" s="23" t="str">
        <f>IF(Q148=1987,IF($E148=0,"",$E148),"")</f>
        <v/>
      </c>
      <c r="DN148" s="23" t="str">
        <f>IF(Q148=1988,IF($E148=0,"",$E148),"")</f>
        <v/>
      </c>
      <c r="DO148" s="23" t="str">
        <f>IF(Q148=1989,IF($E148=0,"",$E148),"")</f>
        <v/>
      </c>
      <c r="DP148" s="23" t="str">
        <f>IF(Q148=1990,IF($E148=0,"",$E148),"")</f>
        <v/>
      </c>
      <c r="DQ148" s="23" t="str">
        <f>IF(Q148=1991,IF($E148=0,"",$E148),"")</f>
        <v/>
      </c>
      <c r="DR148" s="23" t="str">
        <f>IF(Q148=1992,IF($E148=0,"",$E148),"")</f>
        <v/>
      </c>
      <c r="DS148" s="23" t="str">
        <f>IF(Q148=1993,IF($E148=0,"",$E148),"")</f>
        <v/>
      </c>
      <c r="DT148" s="23" t="str">
        <f>IF(Q148=1994,IF($E148=0,"",$E148),"")</f>
        <v/>
      </c>
      <c r="DU148" s="23" t="str">
        <f>IF(Q148=1995,IF($E148=0,"",$E148),"")</f>
        <v/>
      </c>
      <c r="DV148" s="23" t="str">
        <f>IF(Q148=1996,IF($E148=0,"",$E148),"")</f>
        <v/>
      </c>
      <c r="DW148" s="23" t="str">
        <f>IF(Q148=1997,IF($E148=0,"",$E148),"")</f>
        <v/>
      </c>
      <c r="DX148" s="23" t="str">
        <f>IF(Q148=1998,IF($E148=0,"",$E148),"")</f>
        <v/>
      </c>
      <c r="DY148" s="23" t="str">
        <f>IF(Q148=1999,IF($E148=0,"",$E148),"")</f>
        <v/>
      </c>
      <c r="DZ148" s="23" t="str">
        <f>IF(Q148=2000,IF($E148=0,"",$E148),"")</f>
        <v/>
      </c>
      <c r="EA148" s="23" t="str">
        <f>IF(Q148=2001,IF($E148=0,"",$E148),"")</f>
        <v/>
      </c>
      <c r="EB148" s="23" t="str">
        <f>IF(Q148=2002,IF($E148=0,"",$E148),"")</f>
        <v/>
      </c>
      <c r="EC148" s="23" t="str">
        <f>IF(Q148=2003,IF($E148=0,"",$E148),"")</f>
        <v/>
      </c>
      <c r="ED148" s="23" t="str">
        <f>IF(Q148=2004,IF($E148=0,"",$E148),"")</f>
        <v/>
      </c>
      <c r="EE148" s="23" t="str">
        <f>IF(Q148=2005,IF($E148=0,"",$E148),"")</f>
        <v/>
      </c>
    </row>
    <row r="149" spans="1:135" ht="11.25" customHeight="1">
      <c r="A149" s="23"/>
      <c r="B149" s="23"/>
      <c r="E149" s="78"/>
      <c r="G149" s="37"/>
      <c r="H149" s="41"/>
      <c r="I149" s="33"/>
      <c r="J149" s="26"/>
      <c r="K149" s="26"/>
      <c r="L149" s="52"/>
      <c r="M149" s="48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 t="str">
        <f t="shared" si="142"/>
        <v/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23"/>
      <c r="B150" s="23"/>
      <c r="E150" s="78"/>
      <c r="G150" s="37"/>
      <c r="H150" s="41"/>
      <c r="I150" s="33"/>
      <c r="J150" s="26"/>
      <c r="K150" s="26"/>
      <c r="L150" s="52"/>
      <c r="M150" s="48"/>
      <c r="N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 t="str">
        <f t="shared" si="143"/>
        <v/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23"/>
      <c r="B151" s="23"/>
      <c r="E151" s="78"/>
      <c r="G151" s="37"/>
      <c r="H151" s="41"/>
      <c r="I151" s="33"/>
      <c r="J151" s="26"/>
      <c r="K151" s="26"/>
      <c r="L151" s="52"/>
      <c r="M151" s="48"/>
      <c r="N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22"/>
        <v/>
      </c>
      <c r="DD151" s="23" t="str">
        <f t="shared" si="123"/>
        <v/>
      </c>
      <c r="DE151" s="23" t="str">
        <f t="shared" si="124"/>
        <v/>
      </c>
      <c r="DF151" s="23" t="str">
        <f t="shared" si="125"/>
        <v/>
      </c>
      <c r="DG151" s="23" t="str">
        <f t="shared" si="126"/>
        <v/>
      </c>
      <c r="DH151" s="23" t="str">
        <f t="shared" si="127"/>
        <v/>
      </c>
      <c r="DI151" s="23" t="str">
        <f t="shared" si="128"/>
        <v/>
      </c>
      <c r="DJ151" s="23" t="str">
        <f t="shared" si="129"/>
        <v/>
      </c>
      <c r="DK151" s="23" t="str">
        <f t="shared" si="130"/>
        <v/>
      </c>
      <c r="DL151" s="23" t="str">
        <f t="shared" si="131"/>
        <v/>
      </c>
      <c r="DM151" s="23" t="str">
        <f t="shared" si="132"/>
        <v/>
      </c>
      <c r="DN151" s="23" t="str">
        <f t="shared" si="133"/>
        <v/>
      </c>
      <c r="DO151" s="23" t="str">
        <f t="shared" si="134"/>
        <v/>
      </c>
      <c r="DP151" s="23" t="str">
        <f t="shared" si="135"/>
        <v/>
      </c>
      <c r="DQ151" s="23" t="str">
        <f t="shared" si="136"/>
        <v/>
      </c>
      <c r="DR151" s="23" t="str">
        <f t="shared" si="137"/>
        <v/>
      </c>
      <c r="DS151" s="23" t="str">
        <f t="shared" si="138"/>
        <v/>
      </c>
      <c r="DT151" s="23" t="str">
        <f t="shared" si="139"/>
        <v/>
      </c>
      <c r="DU151" s="23" t="str">
        <f t="shared" si="140"/>
        <v/>
      </c>
      <c r="DV151" s="23" t="str">
        <f t="shared" si="141"/>
        <v/>
      </c>
      <c r="DW151" s="23" t="str">
        <f t="shared" si="142"/>
        <v/>
      </c>
      <c r="DX151" s="23" t="str">
        <f t="shared" si="143"/>
        <v/>
      </c>
      <c r="DY151" s="23" t="str">
        <f t="shared" si="144"/>
        <v/>
      </c>
      <c r="DZ151" s="23" t="str">
        <f t="shared" si="145"/>
        <v/>
      </c>
      <c r="EA151" s="23" t="str">
        <f t="shared" si="146"/>
        <v/>
      </c>
      <c r="EB151" s="23" t="str">
        <f t="shared" si="147"/>
        <v/>
      </c>
      <c r="EC151" s="23" t="str">
        <f t="shared" si="148"/>
        <v/>
      </c>
      <c r="ED151" s="23" t="str">
        <f t="shared" si="149"/>
        <v/>
      </c>
      <c r="EE151" s="23" t="str">
        <f t="shared" si="150"/>
        <v/>
      </c>
    </row>
    <row r="152" spans="1:135" ht="11.25" customHeight="1">
      <c r="A152" s="23"/>
      <c r="B152" s="23"/>
      <c r="E152" s="78"/>
      <c r="G152" s="37"/>
      <c r="H152" s="41"/>
      <c r="I152" s="33"/>
      <c r="J152" s="26"/>
      <c r="K152" s="26"/>
      <c r="L152" s="52"/>
      <c r="M152" s="48"/>
      <c r="N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22"/>
        <v/>
      </c>
      <c r="DD152" s="23" t="str">
        <f t="shared" si="123"/>
        <v/>
      </c>
      <c r="DE152" s="23" t="str">
        <f t="shared" si="124"/>
        <v/>
      </c>
      <c r="DF152" s="23" t="str">
        <f t="shared" si="125"/>
        <v/>
      </c>
      <c r="DG152" s="23" t="str">
        <f t="shared" si="126"/>
        <v/>
      </c>
      <c r="DH152" s="23" t="str">
        <f t="shared" si="127"/>
        <v/>
      </c>
      <c r="DI152" s="23" t="str">
        <f t="shared" si="128"/>
        <v/>
      </c>
      <c r="DJ152" s="23" t="str">
        <f t="shared" si="129"/>
        <v/>
      </c>
      <c r="DK152" s="23" t="str">
        <f t="shared" si="130"/>
        <v/>
      </c>
      <c r="DL152" s="23" t="str">
        <f t="shared" si="131"/>
        <v/>
      </c>
      <c r="DM152" s="23" t="str">
        <f t="shared" si="132"/>
        <v/>
      </c>
      <c r="DN152" s="23" t="str">
        <f t="shared" si="133"/>
        <v/>
      </c>
      <c r="DO152" s="23" t="str">
        <f t="shared" si="134"/>
        <v/>
      </c>
      <c r="DP152" s="23" t="str">
        <f t="shared" si="135"/>
        <v/>
      </c>
      <c r="DQ152" s="23" t="str">
        <f t="shared" si="136"/>
        <v/>
      </c>
      <c r="DR152" s="23" t="str">
        <f t="shared" si="137"/>
        <v/>
      </c>
      <c r="DS152" s="23" t="str">
        <f t="shared" si="138"/>
        <v/>
      </c>
      <c r="DT152" s="23" t="str">
        <f t="shared" si="139"/>
        <v/>
      </c>
      <c r="DU152" s="23" t="str">
        <f t="shared" si="140"/>
        <v/>
      </c>
      <c r="DV152" s="23" t="str">
        <f t="shared" si="141"/>
        <v/>
      </c>
      <c r="DW152" s="23" t="str">
        <f t="shared" si="142"/>
        <v/>
      </c>
      <c r="DX152" s="23" t="str">
        <f t="shared" si="143"/>
        <v/>
      </c>
      <c r="DY152" s="23" t="str">
        <f t="shared" si="144"/>
        <v/>
      </c>
      <c r="DZ152" s="23" t="str">
        <f t="shared" si="145"/>
        <v/>
      </c>
      <c r="EA152" s="23" t="str">
        <f t="shared" si="146"/>
        <v/>
      </c>
      <c r="EB152" s="23" t="str">
        <f t="shared" si="147"/>
        <v/>
      </c>
      <c r="EC152" s="23" t="str">
        <f t="shared" si="148"/>
        <v/>
      </c>
      <c r="ED152" s="23" t="str">
        <f t="shared" si="149"/>
        <v/>
      </c>
      <c r="EE152" s="23" t="str">
        <f t="shared" si="150"/>
        <v/>
      </c>
    </row>
    <row r="153" spans="1:135" ht="11.25" customHeight="1">
      <c r="A153" s="23"/>
      <c r="B153" s="23"/>
      <c r="E153" s="78"/>
      <c r="G153" s="37"/>
      <c r="H153" s="41"/>
      <c r="I153" s="33"/>
      <c r="J153" s="26"/>
      <c r="K153" s="26"/>
      <c r="L153" s="52"/>
      <c r="M153" s="48"/>
      <c r="N153" s="26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 t="str">
        <f t="shared" si="143"/>
        <v/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23"/>
      <c r="B154" s="23"/>
      <c r="E154" s="78"/>
      <c r="G154" s="37"/>
      <c r="H154" s="41"/>
      <c r="I154" s="33"/>
      <c r="J154" s="26"/>
      <c r="K154" s="26"/>
      <c r="L154" s="52"/>
      <c r="M154" s="48"/>
      <c r="N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 t="str">
        <f t="shared" si="143"/>
        <v/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23"/>
      <c r="B155" s="23"/>
      <c r="E155" s="78"/>
      <c r="G155" s="37"/>
      <c r="H155" s="41"/>
      <c r="I155" s="33"/>
      <c r="J155" s="26"/>
      <c r="K155" s="26"/>
      <c r="L155" s="52"/>
      <c r="M155" s="48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 t="str">
        <f t="shared" si="143"/>
        <v/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23"/>
      <c r="B156" s="23"/>
      <c r="E156" s="78"/>
      <c r="G156" s="37"/>
      <c r="H156" s="41"/>
      <c r="I156" s="33"/>
      <c r="J156" s="26"/>
      <c r="K156" s="26"/>
      <c r="L156" s="52"/>
      <c r="M156" s="48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 t="str">
        <f t="shared" si="143"/>
        <v/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23"/>
      <c r="B157" s="23"/>
      <c r="E157" s="78"/>
      <c r="G157" s="37"/>
      <c r="H157" s="41"/>
      <c r="I157" s="33"/>
      <c r="J157" s="26"/>
      <c r="K157" s="26"/>
      <c r="L157" s="52"/>
      <c r="M157" s="48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 t="str">
        <f t="shared" si="144"/>
        <v/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23"/>
      <c r="C158" s="22"/>
      <c r="D158" s="22"/>
      <c r="F158" s="35"/>
      <c r="I158" s="33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 t="str">
        <f t="shared" si="144"/>
        <v/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23"/>
      <c r="B159" s="21"/>
      <c r="C159" s="21"/>
      <c r="D159" s="21"/>
      <c r="E159" s="20"/>
      <c r="F159" s="21"/>
      <c r="G159" s="38"/>
      <c r="H159" s="42"/>
      <c r="I159" s="56"/>
      <c r="J159" s="24"/>
      <c r="K159" s="24"/>
      <c r="L159" s="53"/>
      <c r="M159" s="49"/>
      <c r="N159" s="24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 t="str">
        <f t="shared" si="144"/>
        <v/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23"/>
      <c r="B160" s="21"/>
      <c r="C160" s="21"/>
      <c r="D160" s="21"/>
      <c r="E160" s="20"/>
      <c r="F160" s="21"/>
      <c r="G160" s="38"/>
      <c r="H160" s="42"/>
      <c r="I160" s="56"/>
      <c r="J160" s="24"/>
      <c r="K160" s="24"/>
      <c r="L160" s="53"/>
      <c r="M160" s="49"/>
      <c r="N160" s="24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 t="str">
        <f t="shared" si="144"/>
        <v/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23"/>
      <c r="B161" s="21"/>
      <c r="C161" s="21"/>
      <c r="D161" s="21"/>
      <c r="E161" s="20"/>
      <c r="F161" s="21"/>
      <c r="G161" s="38"/>
      <c r="H161" s="42"/>
      <c r="I161" s="56"/>
      <c r="J161" s="24"/>
      <c r="K161" s="24"/>
      <c r="L161" s="53"/>
      <c r="M161" s="49"/>
      <c r="N161" s="24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 t="str">
        <f t="shared" si="144"/>
        <v/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23"/>
      <c r="B162" s="21"/>
      <c r="C162" s="21"/>
      <c r="D162" s="21"/>
      <c r="E162" s="20"/>
      <c r="F162" s="21"/>
      <c r="G162" s="38"/>
      <c r="H162" s="42"/>
      <c r="I162" s="56"/>
      <c r="J162" s="24"/>
      <c r="K162" s="24"/>
      <c r="L162" s="53"/>
      <c r="M162" s="49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 t="str">
        <f t="shared" si="144"/>
        <v/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8"/>
      <c r="H163" s="42"/>
      <c r="I163" s="56"/>
      <c r="J163" s="24"/>
      <c r="K163" s="24"/>
      <c r="L163" s="53"/>
      <c r="M163" s="49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22"/>
        <v/>
      </c>
      <c r="DD163" s="23" t="str">
        <f t="shared" si="123"/>
        <v/>
      </c>
      <c r="DE163" s="23" t="str">
        <f t="shared" si="124"/>
        <v/>
      </c>
      <c r="DF163" s="23" t="str">
        <f t="shared" si="125"/>
        <v/>
      </c>
      <c r="DG163" s="23" t="str">
        <f t="shared" si="126"/>
        <v/>
      </c>
      <c r="DH163" s="23" t="str">
        <f t="shared" si="127"/>
        <v/>
      </c>
      <c r="DI163" s="23" t="str">
        <f t="shared" si="128"/>
        <v/>
      </c>
      <c r="DJ163" s="23" t="str">
        <f t="shared" si="129"/>
        <v/>
      </c>
      <c r="DK163" s="23" t="str">
        <f t="shared" si="130"/>
        <v/>
      </c>
      <c r="DL163" s="23" t="str">
        <f t="shared" si="131"/>
        <v/>
      </c>
      <c r="DM163" s="23" t="str">
        <f t="shared" si="132"/>
        <v/>
      </c>
      <c r="DN163" s="23" t="str">
        <f t="shared" si="133"/>
        <v/>
      </c>
      <c r="DO163" s="23" t="str">
        <f t="shared" si="134"/>
        <v/>
      </c>
      <c r="DP163" s="23" t="str">
        <f t="shared" si="135"/>
        <v/>
      </c>
      <c r="DQ163" s="23" t="str">
        <f t="shared" si="136"/>
        <v/>
      </c>
      <c r="DR163" s="23" t="str">
        <f t="shared" si="137"/>
        <v/>
      </c>
      <c r="DS163" s="23" t="str">
        <f t="shared" si="138"/>
        <v/>
      </c>
      <c r="DT163" s="23" t="str">
        <f t="shared" si="139"/>
        <v/>
      </c>
      <c r="DU163" s="23" t="str">
        <f t="shared" si="140"/>
        <v/>
      </c>
      <c r="DV163" s="23" t="str">
        <f t="shared" si="141"/>
        <v/>
      </c>
      <c r="DW163" s="23" t="str">
        <f t="shared" si="142"/>
        <v/>
      </c>
      <c r="DX163" s="23" t="str">
        <f t="shared" si="143"/>
        <v/>
      </c>
      <c r="DY163" s="23" t="str">
        <f t="shared" si="144"/>
        <v/>
      </c>
      <c r="DZ163" s="23" t="str">
        <f t="shared" si="145"/>
        <v/>
      </c>
      <c r="EA163" s="23" t="str">
        <f t="shared" si="146"/>
        <v/>
      </c>
      <c r="EB163" s="23" t="str">
        <f t="shared" si="147"/>
        <v/>
      </c>
      <c r="EC163" s="23" t="str">
        <f t="shared" si="148"/>
        <v/>
      </c>
      <c r="ED163" s="23" t="str">
        <f t="shared" si="149"/>
        <v/>
      </c>
      <c r="EE163" s="23" t="str">
        <f t="shared" si="150"/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8"/>
      <c r="H164" s="42"/>
      <c r="I164" s="56"/>
      <c r="J164" s="24"/>
      <c r="K164" s="24"/>
      <c r="L164" s="53"/>
      <c r="M164" s="49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ref="DC164:DC177" si="154">IF(Q164=1977,IF($E164=0,"",$E164),"")</f>
        <v/>
      </c>
      <c r="DD164" s="23" t="str">
        <f t="shared" ref="DD164:DD177" si="155">IF(Q164=1978,IF($E164=0,"",$E164),"")</f>
        <v/>
      </c>
      <c r="DE164" s="23" t="str">
        <f t="shared" ref="DE164:DE177" si="156">IF(Q164=1979,IF($E164=0,"",$E164),"")</f>
        <v/>
      </c>
      <c r="DF164" s="23" t="str">
        <f t="shared" ref="DF164:DF177" si="157">IF(Q164=1980,IF($E164=0,"",$E164),"")</f>
        <v/>
      </c>
      <c r="DG164" s="23" t="str">
        <f t="shared" ref="DG164:DG177" si="158">IF(Q164=1981,IF($E164=0,"",$E164),"")</f>
        <v/>
      </c>
      <c r="DH164" s="23" t="str">
        <f t="shared" ref="DH164:DH177" si="159">IF(Q164=1982,IF($E164=0,"",$E164),"")</f>
        <v/>
      </c>
      <c r="DI164" s="23" t="str">
        <f t="shared" ref="DI164:DI177" si="160">IF(Q164=1983,IF($E164=0,"",$E164),"")</f>
        <v/>
      </c>
      <c r="DJ164" s="23" t="str">
        <f t="shared" ref="DJ164:DJ177" si="161">IF(Q164=1984,IF($E164=0,"",$E164),"")</f>
        <v/>
      </c>
      <c r="DK164" s="23" t="str">
        <f t="shared" ref="DK164:DK177" si="162">IF(Q164=1985,IF($E164=0,"",$E164),"")</f>
        <v/>
      </c>
      <c r="DL164" s="23" t="str">
        <f t="shared" ref="DL164:DL177" si="163">IF(Q164=1986,IF($E164=0,"",$E164),"")</f>
        <v/>
      </c>
      <c r="DM164" s="23" t="str">
        <f t="shared" ref="DM164:DM177" si="164">IF(Q164=1987,IF($E164=0,"",$E164),"")</f>
        <v/>
      </c>
      <c r="DN164" s="23" t="str">
        <f t="shared" ref="DN164:DN177" si="165">IF(Q164=1988,IF($E164=0,"",$E164),"")</f>
        <v/>
      </c>
      <c r="DO164" s="23" t="str">
        <f t="shared" ref="DO164:DO177" si="166">IF(Q164=1989,IF($E164=0,"",$E164),"")</f>
        <v/>
      </c>
      <c r="DP164" s="23" t="str">
        <f t="shared" ref="DP164:DP177" si="167">IF(Q164=1990,IF($E164=0,"",$E164),"")</f>
        <v/>
      </c>
      <c r="DQ164" s="23" t="str">
        <f t="shared" ref="DQ164:DQ177" si="168">IF(Q164=1991,IF($E164=0,"",$E164),"")</f>
        <v/>
      </c>
      <c r="DR164" s="23" t="str">
        <f t="shared" ref="DR164:DR177" si="169">IF(Q164=1992,IF($E164=0,"",$E164),"")</f>
        <v/>
      </c>
      <c r="DS164" s="23" t="str">
        <f t="shared" ref="DS164:DS177" si="170">IF(Q164=1993,IF($E164=0,"",$E164),"")</f>
        <v/>
      </c>
      <c r="DT164" s="23" t="str">
        <f t="shared" ref="DT164:DT177" si="171">IF(Q164=1994,IF($E164=0,"",$E164),"")</f>
        <v/>
      </c>
      <c r="DU164" s="23" t="str">
        <f t="shared" ref="DU164:DU177" si="172">IF(Q164=1995,IF($E164=0,"",$E164),"")</f>
        <v/>
      </c>
      <c r="DV164" s="23" t="str">
        <f t="shared" ref="DV164:DV177" si="173">IF(Q164=1996,IF($E164=0,"",$E164),"")</f>
        <v/>
      </c>
      <c r="DW164" s="23" t="str">
        <f t="shared" ref="DW164:DW177" si="174">IF(Q164=1997,IF($E164=0,"",$E164),"")</f>
        <v/>
      </c>
      <c r="DX164" s="23" t="str">
        <f t="shared" ref="DX164:DX177" si="175">IF(Q164=1998,IF($E164=0,"",$E164),"")</f>
        <v/>
      </c>
      <c r="DY164" s="23" t="str">
        <f t="shared" ref="DY164:DY177" si="176">IF(Q164=1999,IF($E164=0,"",$E164),"")</f>
        <v/>
      </c>
      <c r="DZ164" s="23" t="str">
        <f t="shared" ref="DZ164:DZ177" si="177">IF(Q164=2000,IF($E164=0,"",$E164),"")</f>
        <v/>
      </c>
      <c r="EA164" s="23" t="str">
        <f t="shared" ref="EA164:EA177" si="178">IF(Q164=2001,IF($E164=0,"",$E164),"")</f>
        <v/>
      </c>
      <c r="EB164" s="23" t="str">
        <f t="shared" ref="EB164:EB177" si="179">IF(Q164=2002,IF($E164=0,"",$E164),"")</f>
        <v/>
      </c>
      <c r="EC164" s="23" t="str">
        <f t="shared" ref="EC164:EC177" si="180">IF(Q164=2003,IF($E164=0,"",$E164),"")</f>
        <v/>
      </c>
      <c r="ED164" s="23" t="str">
        <f t="shared" ref="ED164:ED177" si="181">IF(Q164=2004,IF($E164=0,"",$E164),"")</f>
        <v/>
      </c>
      <c r="EE164" s="23" t="str">
        <f t="shared" ref="EE164:EE177" si="182">IF(Q164=2005,IF($E164=0,"",$E164),"")</f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8"/>
      <c r="H165" s="42"/>
      <c r="I165" s="56"/>
      <c r="J165" s="24"/>
      <c r="K165" s="24"/>
      <c r="L165" s="53"/>
      <c r="M165" s="49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54"/>
        <v/>
      </c>
      <c r="DD165" s="23" t="str">
        <f t="shared" si="155"/>
        <v/>
      </c>
      <c r="DE165" s="23" t="str">
        <f t="shared" si="156"/>
        <v/>
      </c>
      <c r="DF165" s="23" t="str">
        <f t="shared" si="157"/>
        <v/>
      </c>
      <c r="DG165" s="23" t="str">
        <f t="shared" si="158"/>
        <v/>
      </c>
      <c r="DH165" s="23" t="str">
        <f t="shared" si="159"/>
        <v/>
      </c>
      <c r="DI165" s="23" t="str">
        <f t="shared" si="160"/>
        <v/>
      </c>
      <c r="DJ165" s="23" t="str">
        <f t="shared" si="161"/>
        <v/>
      </c>
      <c r="DK165" s="23" t="str">
        <f t="shared" si="162"/>
        <v/>
      </c>
      <c r="DL165" s="23" t="str">
        <f t="shared" si="163"/>
        <v/>
      </c>
      <c r="DM165" s="23" t="str">
        <f t="shared" si="164"/>
        <v/>
      </c>
      <c r="DN165" s="23" t="str">
        <f t="shared" si="165"/>
        <v/>
      </c>
      <c r="DO165" s="23" t="str">
        <f t="shared" si="166"/>
        <v/>
      </c>
      <c r="DP165" s="23" t="str">
        <f t="shared" si="167"/>
        <v/>
      </c>
      <c r="DQ165" s="23" t="str">
        <f t="shared" si="168"/>
        <v/>
      </c>
      <c r="DR165" s="23" t="str">
        <f t="shared" si="169"/>
        <v/>
      </c>
      <c r="DS165" s="23" t="str">
        <f t="shared" si="170"/>
        <v/>
      </c>
      <c r="DT165" s="23" t="str">
        <f t="shared" si="171"/>
        <v/>
      </c>
      <c r="DU165" s="23" t="str">
        <f t="shared" si="172"/>
        <v/>
      </c>
      <c r="DV165" s="23" t="str">
        <f t="shared" si="173"/>
        <v/>
      </c>
      <c r="DW165" s="23" t="str">
        <f t="shared" si="174"/>
        <v/>
      </c>
      <c r="DX165" s="23" t="str">
        <f t="shared" si="175"/>
        <v/>
      </c>
      <c r="DY165" s="23" t="str">
        <f t="shared" si="176"/>
        <v/>
      </c>
      <c r="DZ165" s="23" t="str">
        <f t="shared" si="177"/>
        <v/>
      </c>
      <c r="EA165" s="23" t="str">
        <f t="shared" si="178"/>
        <v/>
      </c>
      <c r="EB165" s="23" t="str">
        <f t="shared" si="179"/>
        <v/>
      </c>
      <c r="EC165" s="23" t="str">
        <f t="shared" si="180"/>
        <v/>
      </c>
      <c r="ED165" s="23" t="str">
        <f t="shared" si="181"/>
        <v/>
      </c>
      <c r="EE165" s="23" t="str">
        <f t="shared" si="182"/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8"/>
      <c r="H166" s="42"/>
      <c r="I166" s="56"/>
      <c r="J166" s="24"/>
      <c r="K166" s="24"/>
      <c r="L166" s="53"/>
      <c r="M166" s="49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54"/>
        <v/>
      </c>
      <c r="DD166" s="23" t="str">
        <f t="shared" si="155"/>
        <v/>
      </c>
      <c r="DE166" s="23" t="str">
        <f t="shared" si="156"/>
        <v/>
      </c>
      <c r="DF166" s="23" t="str">
        <f t="shared" si="157"/>
        <v/>
      </c>
      <c r="DG166" s="23" t="str">
        <f t="shared" si="158"/>
        <v/>
      </c>
      <c r="DH166" s="23" t="str">
        <f t="shared" si="159"/>
        <v/>
      </c>
      <c r="DI166" s="23" t="str">
        <f t="shared" si="160"/>
        <v/>
      </c>
      <c r="DJ166" s="23" t="str">
        <f t="shared" si="161"/>
        <v/>
      </c>
      <c r="DK166" s="23" t="str">
        <f t="shared" si="162"/>
        <v/>
      </c>
      <c r="DL166" s="23" t="str">
        <f t="shared" si="163"/>
        <v/>
      </c>
      <c r="DM166" s="23" t="str">
        <f t="shared" si="164"/>
        <v/>
      </c>
      <c r="DN166" s="23" t="str">
        <f t="shared" si="165"/>
        <v/>
      </c>
      <c r="DO166" s="23" t="str">
        <f t="shared" si="166"/>
        <v/>
      </c>
      <c r="DP166" s="23" t="str">
        <f t="shared" si="167"/>
        <v/>
      </c>
      <c r="DQ166" s="23" t="str">
        <f t="shared" si="168"/>
        <v/>
      </c>
      <c r="DR166" s="23" t="str">
        <f t="shared" si="169"/>
        <v/>
      </c>
      <c r="DS166" s="23" t="str">
        <f t="shared" si="170"/>
        <v/>
      </c>
      <c r="DT166" s="23" t="str">
        <f t="shared" si="171"/>
        <v/>
      </c>
      <c r="DU166" s="23" t="str">
        <f t="shared" si="172"/>
        <v/>
      </c>
      <c r="DV166" s="23" t="str">
        <f t="shared" si="173"/>
        <v/>
      </c>
      <c r="DW166" s="23" t="str">
        <f t="shared" si="174"/>
        <v/>
      </c>
      <c r="DX166" s="23" t="str">
        <f t="shared" si="175"/>
        <v/>
      </c>
      <c r="DY166" s="23" t="str">
        <f t="shared" si="176"/>
        <v/>
      </c>
      <c r="DZ166" s="23" t="str">
        <f t="shared" si="177"/>
        <v/>
      </c>
      <c r="EA166" s="23" t="str">
        <f t="shared" si="178"/>
        <v/>
      </c>
      <c r="EB166" s="23" t="str">
        <f t="shared" si="179"/>
        <v/>
      </c>
      <c r="EC166" s="23" t="str">
        <f t="shared" si="180"/>
        <v/>
      </c>
      <c r="ED166" s="23" t="str">
        <f t="shared" si="181"/>
        <v/>
      </c>
      <c r="EE166" s="23" t="str">
        <f t="shared" si="182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8"/>
      <c r="H167" s="42"/>
      <c r="I167" s="56"/>
      <c r="J167" s="24"/>
      <c r="K167" s="24"/>
      <c r="L167" s="53"/>
      <c r="M167" s="49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54"/>
        <v/>
      </c>
      <c r="DD167" s="23" t="str">
        <f t="shared" si="155"/>
        <v/>
      </c>
      <c r="DE167" s="23" t="str">
        <f t="shared" si="156"/>
        <v/>
      </c>
      <c r="DF167" s="23" t="str">
        <f t="shared" si="157"/>
        <v/>
      </c>
      <c r="DG167" s="23" t="str">
        <f t="shared" si="158"/>
        <v/>
      </c>
      <c r="DH167" s="23" t="str">
        <f t="shared" si="159"/>
        <v/>
      </c>
      <c r="DI167" s="23" t="str">
        <f t="shared" si="160"/>
        <v/>
      </c>
      <c r="DJ167" s="23" t="str">
        <f t="shared" si="161"/>
        <v/>
      </c>
      <c r="DK167" s="23" t="str">
        <f t="shared" si="162"/>
        <v/>
      </c>
      <c r="DL167" s="23" t="str">
        <f t="shared" si="163"/>
        <v/>
      </c>
      <c r="DM167" s="23" t="str">
        <f t="shared" si="164"/>
        <v/>
      </c>
      <c r="DN167" s="23" t="str">
        <f t="shared" si="165"/>
        <v/>
      </c>
      <c r="DO167" s="23" t="str">
        <f t="shared" si="166"/>
        <v/>
      </c>
      <c r="DP167" s="23" t="str">
        <f t="shared" si="167"/>
        <v/>
      </c>
      <c r="DQ167" s="23" t="str">
        <f t="shared" si="168"/>
        <v/>
      </c>
      <c r="DR167" s="23" t="str">
        <f t="shared" si="169"/>
        <v/>
      </c>
      <c r="DS167" s="23" t="str">
        <f t="shared" si="170"/>
        <v/>
      </c>
      <c r="DT167" s="23" t="str">
        <f t="shared" si="171"/>
        <v/>
      </c>
      <c r="DU167" s="23" t="str">
        <f t="shared" si="172"/>
        <v/>
      </c>
      <c r="DV167" s="23" t="str">
        <f t="shared" si="173"/>
        <v/>
      </c>
      <c r="DW167" s="23" t="str">
        <f t="shared" si="174"/>
        <v/>
      </c>
      <c r="DX167" s="23" t="str">
        <f t="shared" si="175"/>
        <v/>
      </c>
      <c r="DY167" s="23" t="str">
        <f t="shared" si="176"/>
        <v/>
      </c>
      <c r="DZ167" s="23" t="str">
        <f t="shared" si="177"/>
        <v/>
      </c>
      <c r="EA167" s="23" t="str">
        <f t="shared" si="178"/>
        <v/>
      </c>
      <c r="EB167" s="23" t="str">
        <f t="shared" si="179"/>
        <v/>
      </c>
      <c r="EC167" s="23" t="str">
        <f t="shared" si="180"/>
        <v/>
      </c>
      <c r="ED167" s="23" t="str">
        <f t="shared" si="181"/>
        <v/>
      </c>
      <c r="EE167" s="23" t="str">
        <f t="shared" si="182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8"/>
      <c r="H168" s="42"/>
      <c r="I168" s="56"/>
      <c r="J168" s="24"/>
      <c r="K168" s="24"/>
      <c r="L168" s="53"/>
      <c r="M168" s="49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54"/>
        <v/>
      </c>
      <c r="DD168" s="23" t="str">
        <f t="shared" si="155"/>
        <v/>
      </c>
      <c r="DE168" s="23" t="str">
        <f t="shared" si="156"/>
        <v/>
      </c>
      <c r="DF168" s="23" t="str">
        <f t="shared" si="157"/>
        <v/>
      </c>
      <c r="DG168" s="23" t="str">
        <f t="shared" si="158"/>
        <v/>
      </c>
      <c r="DH168" s="23" t="str">
        <f t="shared" si="159"/>
        <v/>
      </c>
      <c r="DI168" s="23" t="str">
        <f t="shared" si="160"/>
        <v/>
      </c>
      <c r="DJ168" s="23" t="str">
        <f t="shared" si="161"/>
        <v/>
      </c>
      <c r="DK168" s="23" t="str">
        <f t="shared" si="162"/>
        <v/>
      </c>
      <c r="DL168" s="23" t="str">
        <f t="shared" si="163"/>
        <v/>
      </c>
      <c r="DM168" s="23" t="str">
        <f t="shared" si="164"/>
        <v/>
      </c>
      <c r="DN168" s="23" t="str">
        <f t="shared" si="165"/>
        <v/>
      </c>
      <c r="DO168" s="23" t="str">
        <f t="shared" si="166"/>
        <v/>
      </c>
      <c r="DP168" s="23" t="str">
        <f t="shared" si="167"/>
        <v/>
      </c>
      <c r="DQ168" s="23" t="str">
        <f t="shared" si="168"/>
        <v/>
      </c>
      <c r="DR168" s="23" t="str">
        <f t="shared" si="169"/>
        <v/>
      </c>
      <c r="DS168" s="23" t="str">
        <f t="shared" si="170"/>
        <v/>
      </c>
      <c r="DT168" s="23" t="str">
        <f t="shared" si="171"/>
        <v/>
      </c>
      <c r="DU168" s="23" t="str">
        <f t="shared" si="172"/>
        <v/>
      </c>
      <c r="DV168" s="23" t="str">
        <f t="shared" si="173"/>
        <v/>
      </c>
      <c r="DW168" s="23" t="str">
        <f t="shared" si="174"/>
        <v/>
      </c>
      <c r="DX168" s="23" t="str">
        <f t="shared" si="175"/>
        <v/>
      </c>
      <c r="DY168" s="23" t="str">
        <f t="shared" si="176"/>
        <v/>
      </c>
      <c r="DZ168" s="23" t="str">
        <f t="shared" si="177"/>
        <v/>
      </c>
      <c r="EA168" s="23" t="str">
        <f t="shared" si="178"/>
        <v/>
      </c>
      <c r="EB168" s="23" t="str">
        <f t="shared" si="179"/>
        <v/>
      </c>
      <c r="EC168" s="23" t="str">
        <f t="shared" si="180"/>
        <v/>
      </c>
      <c r="ED168" s="23" t="str">
        <f t="shared" si="181"/>
        <v/>
      </c>
      <c r="EE168" s="23" t="str">
        <f t="shared" si="182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8"/>
      <c r="H169" s="42"/>
      <c r="I169" s="56"/>
      <c r="J169" s="24"/>
      <c r="K169" s="24"/>
      <c r="L169" s="53"/>
      <c r="M169" s="49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54"/>
        <v/>
      </c>
      <c r="DD169" s="23" t="str">
        <f t="shared" si="155"/>
        <v/>
      </c>
      <c r="DE169" s="23" t="str">
        <f t="shared" si="156"/>
        <v/>
      </c>
      <c r="DF169" s="23" t="str">
        <f t="shared" si="157"/>
        <v/>
      </c>
      <c r="DG169" s="23" t="str">
        <f t="shared" si="158"/>
        <v/>
      </c>
      <c r="DH169" s="23" t="str">
        <f t="shared" si="159"/>
        <v/>
      </c>
      <c r="DI169" s="23" t="str">
        <f t="shared" si="160"/>
        <v/>
      </c>
      <c r="DJ169" s="23" t="str">
        <f t="shared" si="161"/>
        <v/>
      </c>
      <c r="DK169" s="23" t="str">
        <f t="shared" si="162"/>
        <v/>
      </c>
      <c r="DL169" s="23" t="str">
        <f t="shared" si="163"/>
        <v/>
      </c>
      <c r="DM169" s="23" t="str">
        <f t="shared" si="164"/>
        <v/>
      </c>
      <c r="DN169" s="23" t="str">
        <f t="shared" si="165"/>
        <v/>
      </c>
      <c r="DO169" s="23" t="str">
        <f t="shared" si="166"/>
        <v/>
      </c>
      <c r="DP169" s="23" t="str">
        <f t="shared" si="167"/>
        <v/>
      </c>
      <c r="DQ169" s="23" t="str">
        <f t="shared" si="168"/>
        <v/>
      </c>
      <c r="DR169" s="23" t="str">
        <f t="shared" si="169"/>
        <v/>
      </c>
      <c r="DS169" s="23" t="str">
        <f t="shared" si="170"/>
        <v/>
      </c>
      <c r="DT169" s="23" t="str">
        <f t="shared" si="171"/>
        <v/>
      </c>
      <c r="DU169" s="23" t="str">
        <f t="shared" si="172"/>
        <v/>
      </c>
      <c r="DV169" s="23" t="str">
        <f t="shared" si="173"/>
        <v/>
      </c>
      <c r="DW169" s="23" t="str">
        <f t="shared" si="174"/>
        <v/>
      </c>
      <c r="DX169" s="23" t="str">
        <f t="shared" si="175"/>
        <v/>
      </c>
      <c r="DY169" s="23" t="str">
        <f t="shared" si="176"/>
        <v/>
      </c>
      <c r="DZ169" s="23" t="str">
        <f t="shared" si="177"/>
        <v/>
      </c>
      <c r="EA169" s="23" t="str">
        <f t="shared" si="178"/>
        <v/>
      </c>
      <c r="EB169" s="23" t="str">
        <f t="shared" si="179"/>
        <v/>
      </c>
      <c r="EC169" s="23" t="str">
        <f t="shared" si="180"/>
        <v/>
      </c>
      <c r="ED169" s="23" t="str">
        <f t="shared" si="181"/>
        <v/>
      </c>
      <c r="EE169" s="23" t="str">
        <f t="shared" si="182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8"/>
      <c r="H170" s="42"/>
      <c r="I170" s="56"/>
      <c r="J170" s="24"/>
      <c r="K170" s="24"/>
      <c r="L170" s="53"/>
      <c r="M170" s="49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54"/>
        <v/>
      </c>
      <c r="DD170" s="23" t="str">
        <f t="shared" si="155"/>
        <v/>
      </c>
      <c r="DE170" s="23" t="str">
        <f t="shared" si="156"/>
        <v/>
      </c>
      <c r="DF170" s="23" t="str">
        <f t="shared" si="157"/>
        <v/>
      </c>
      <c r="DG170" s="23" t="str">
        <f t="shared" si="158"/>
        <v/>
      </c>
      <c r="DH170" s="23" t="str">
        <f t="shared" si="159"/>
        <v/>
      </c>
      <c r="DI170" s="23" t="str">
        <f t="shared" si="160"/>
        <v/>
      </c>
      <c r="DJ170" s="23" t="str">
        <f t="shared" si="161"/>
        <v/>
      </c>
      <c r="DK170" s="23" t="str">
        <f t="shared" si="162"/>
        <v/>
      </c>
      <c r="DL170" s="23" t="str">
        <f t="shared" si="163"/>
        <v/>
      </c>
      <c r="DM170" s="23" t="str">
        <f t="shared" si="164"/>
        <v/>
      </c>
      <c r="DN170" s="23" t="str">
        <f t="shared" si="165"/>
        <v/>
      </c>
      <c r="DO170" s="23" t="str">
        <f t="shared" si="166"/>
        <v/>
      </c>
      <c r="DP170" s="23" t="str">
        <f t="shared" si="167"/>
        <v/>
      </c>
      <c r="DQ170" s="23" t="str">
        <f t="shared" si="168"/>
        <v/>
      </c>
      <c r="DR170" s="23" t="str">
        <f t="shared" si="169"/>
        <v/>
      </c>
      <c r="DS170" s="23" t="str">
        <f t="shared" si="170"/>
        <v/>
      </c>
      <c r="DT170" s="23" t="str">
        <f t="shared" si="171"/>
        <v/>
      </c>
      <c r="DU170" s="23" t="str">
        <f t="shared" si="172"/>
        <v/>
      </c>
      <c r="DV170" s="23" t="str">
        <f t="shared" si="173"/>
        <v/>
      </c>
      <c r="DW170" s="23" t="str">
        <f t="shared" si="174"/>
        <v/>
      </c>
      <c r="DX170" s="23" t="str">
        <f t="shared" si="175"/>
        <v/>
      </c>
      <c r="DY170" s="23" t="str">
        <f t="shared" si="176"/>
        <v/>
      </c>
      <c r="DZ170" s="23" t="str">
        <f t="shared" si="177"/>
        <v/>
      </c>
      <c r="EA170" s="23" t="str">
        <f t="shared" si="178"/>
        <v/>
      </c>
      <c r="EB170" s="23" t="str">
        <f t="shared" si="179"/>
        <v/>
      </c>
      <c r="EC170" s="23" t="str">
        <f t="shared" si="180"/>
        <v/>
      </c>
      <c r="ED170" s="23" t="str">
        <f t="shared" si="181"/>
        <v/>
      </c>
      <c r="EE170" s="23" t="str">
        <f t="shared" si="182"/>
        <v/>
      </c>
    </row>
    <row r="171" spans="1:135" ht="11.25" customHeight="1">
      <c r="A171" s="23"/>
      <c r="B171" s="21"/>
      <c r="C171" s="21"/>
      <c r="D171" s="21"/>
      <c r="E171" s="20"/>
      <c r="F171" s="21"/>
      <c r="G171" s="38"/>
      <c r="H171" s="42"/>
      <c r="I171" s="56"/>
      <c r="J171" s="24"/>
      <c r="K171" s="24"/>
      <c r="L171" s="53"/>
      <c r="M171" s="49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54"/>
        <v/>
      </c>
      <c r="DD171" s="23" t="str">
        <f t="shared" si="155"/>
        <v/>
      </c>
      <c r="DE171" s="23" t="str">
        <f t="shared" si="156"/>
        <v/>
      </c>
      <c r="DF171" s="23" t="str">
        <f t="shared" si="157"/>
        <v/>
      </c>
      <c r="DG171" s="23" t="str">
        <f t="shared" si="158"/>
        <v/>
      </c>
      <c r="DH171" s="23" t="str">
        <f t="shared" si="159"/>
        <v/>
      </c>
      <c r="DI171" s="23" t="str">
        <f t="shared" si="160"/>
        <v/>
      </c>
      <c r="DJ171" s="23" t="str">
        <f t="shared" si="161"/>
        <v/>
      </c>
      <c r="DK171" s="23" t="str">
        <f t="shared" si="162"/>
        <v/>
      </c>
      <c r="DL171" s="23" t="str">
        <f t="shared" si="163"/>
        <v/>
      </c>
      <c r="DM171" s="23" t="str">
        <f t="shared" si="164"/>
        <v/>
      </c>
      <c r="DN171" s="23" t="str">
        <f t="shared" si="165"/>
        <v/>
      </c>
      <c r="DO171" s="23" t="str">
        <f t="shared" si="166"/>
        <v/>
      </c>
      <c r="DP171" s="23" t="str">
        <f t="shared" si="167"/>
        <v/>
      </c>
      <c r="DQ171" s="23" t="str">
        <f t="shared" si="168"/>
        <v/>
      </c>
      <c r="DR171" s="23" t="str">
        <f t="shared" si="169"/>
        <v/>
      </c>
      <c r="DS171" s="23" t="str">
        <f t="shared" si="170"/>
        <v/>
      </c>
      <c r="DT171" s="23" t="str">
        <f t="shared" si="171"/>
        <v/>
      </c>
      <c r="DU171" s="23" t="str">
        <f t="shared" si="172"/>
        <v/>
      </c>
      <c r="DV171" s="23" t="str">
        <f t="shared" si="173"/>
        <v/>
      </c>
      <c r="DW171" s="23" t="str">
        <f t="shared" si="174"/>
        <v/>
      </c>
      <c r="DX171" s="23" t="str">
        <f t="shared" si="175"/>
        <v/>
      </c>
      <c r="DY171" s="23" t="str">
        <f t="shared" si="176"/>
        <v/>
      </c>
      <c r="DZ171" s="23" t="str">
        <f t="shared" si="177"/>
        <v/>
      </c>
      <c r="EA171" s="23" t="str">
        <f t="shared" si="178"/>
        <v/>
      </c>
      <c r="EB171" s="23" t="str">
        <f t="shared" si="179"/>
        <v/>
      </c>
      <c r="EC171" s="23" t="str">
        <f t="shared" si="180"/>
        <v/>
      </c>
      <c r="ED171" s="23" t="str">
        <f t="shared" si="181"/>
        <v/>
      </c>
      <c r="EE171" s="23" t="str">
        <f t="shared" si="182"/>
        <v/>
      </c>
    </row>
    <row r="172" spans="1:135" ht="11.25" customHeight="1">
      <c r="A172" s="23"/>
      <c r="B172" s="21"/>
      <c r="C172" s="21"/>
      <c r="D172" s="21"/>
      <c r="E172" s="20"/>
      <c r="F172" s="21"/>
      <c r="G172" s="38"/>
      <c r="H172" s="42"/>
      <c r="I172" s="56"/>
      <c r="J172" s="24"/>
      <c r="K172" s="24"/>
      <c r="L172" s="53"/>
      <c r="M172" s="49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54"/>
        <v/>
      </c>
      <c r="DD172" s="23" t="str">
        <f t="shared" si="155"/>
        <v/>
      </c>
      <c r="DE172" s="23" t="str">
        <f t="shared" si="156"/>
        <v/>
      </c>
      <c r="DF172" s="23" t="str">
        <f t="shared" si="157"/>
        <v/>
      </c>
      <c r="DG172" s="23" t="str">
        <f t="shared" si="158"/>
        <v/>
      </c>
      <c r="DH172" s="23" t="str">
        <f t="shared" si="159"/>
        <v/>
      </c>
      <c r="DI172" s="23" t="str">
        <f t="shared" si="160"/>
        <v/>
      </c>
      <c r="DJ172" s="23" t="str">
        <f t="shared" si="161"/>
        <v/>
      </c>
      <c r="DK172" s="23" t="str">
        <f t="shared" si="162"/>
        <v/>
      </c>
      <c r="DL172" s="23" t="str">
        <f t="shared" si="163"/>
        <v/>
      </c>
      <c r="DM172" s="23" t="str">
        <f t="shared" si="164"/>
        <v/>
      </c>
      <c r="DN172" s="23" t="str">
        <f t="shared" si="165"/>
        <v/>
      </c>
      <c r="DO172" s="23" t="str">
        <f t="shared" si="166"/>
        <v/>
      </c>
      <c r="DP172" s="23" t="str">
        <f t="shared" si="167"/>
        <v/>
      </c>
      <c r="DQ172" s="23" t="str">
        <f t="shared" si="168"/>
        <v/>
      </c>
      <c r="DR172" s="23" t="str">
        <f t="shared" si="169"/>
        <v/>
      </c>
      <c r="DS172" s="23" t="str">
        <f t="shared" si="170"/>
        <v/>
      </c>
      <c r="DT172" s="23" t="str">
        <f t="shared" si="171"/>
        <v/>
      </c>
      <c r="DU172" s="23" t="str">
        <f t="shared" si="172"/>
        <v/>
      </c>
      <c r="DV172" s="23" t="str">
        <f t="shared" si="173"/>
        <v/>
      </c>
      <c r="DW172" s="23" t="str">
        <f t="shared" si="174"/>
        <v/>
      </c>
      <c r="DX172" s="23" t="str">
        <f t="shared" si="175"/>
        <v/>
      </c>
      <c r="DY172" s="23" t="str">
        <f t="shared" si="176"/>
        <v/>
      </c>
      <c r="DZ172" s="23" t="str">
        <f t="shared" si="177"/>
        <v/>
      </c>
      <c r="EA172" s="23" t="str">
        <f t="shared" si="178"/>
        <v/>
      </c>
      <c r="EB172" s="23" t="str">
        <f t="shared" si="179"/>
        <v/>
      </c>
      <c r="EC172" s="23" t="str">
        <f t="shared" si="180"/>
        <v/>
      </c>
      <c r="ED172" s="23" t="str">
        <f t="shared" si="181"/>
        <v/>
      </c>
      <c r="EE172" s="23" t="str">
        <f t="shared" si="182"/>
        <v/>
      </c>
    </row>
    <row r="173" spans="1:135" ht="11.25" customHeight="1">
      <c r="A173" s="23"/>
      <c r="B173" s="78"/>
      <c r="C173" s="34"/>
      <c r="D173" s="37"/>
      <c r="E173" s="41"/>
      <c r="F173" s="33"/>
      <c r="G173" s="26"/>
      <c r="H173" s="26"/>
      <c r="I173" s="52"/>
      <c r="J173" s="48"/>
      <c r="K173" s="26"/>
      <c r="L173" s="20"/>
      <c r="M173" s="48"/>
      <c r="N173" s="26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54"/>
        <v/>
      </c>
      <c r="DD173" s="23" t="str">
        <f t="shared" si="155"/>
        <v/>
      </c>
      <c r="DE173" s="23" t="str">
        <f t="shared" si="156"/>
        <v/>
      </c>
      <c r="DF173" s="23" t="str">
        <f t="shared" si="157"/>
        <v/>
      </c>
      <c r="DG173" s="23" t="str">
        <f t="shared" si="158"/>
        <v/>
      </c>
      <c r="DH173" s="23" t="str">
        <f t="shared" si="159"/>
        <v/>
      </c>
      <c r="DI173" s="23" t="str">
        <f t="shared" si="160"/>
        <v/>
      </c>
      <c r="DJ173" s="23" t="str">
        <f t="shared" si="161"/>
        <v/>
      </c>
      <c r="DK173" s="23" t="str">
        <f t="shared" si="162"/>
        <v/>
      </c>
      <c r="DL173" s="23" t="str">
        <f t="shared" si="163"/>
        <v/>
      </c>
      <c r="DM173" s="23" t="str">
        <f t="shared" si="164"/>
        <v/>
      </c>
      <c r="DN173" s="23" t="str">
        <f t="shared" si="165"/>
        <v/>
      </c>
      <c r="DO173" s="23" t="str">
        <f t="shared" si="166"/>
        <v/>
      </c>
      <c r="DP173" s="23" t="str">
        <f t="shared" si="167"/>
        <v/>
      </c>
      <c r="DQ173" s="23" t="str">
        <f t="shared" si="168"/>
        <v/>
      </c>
      <c r="DR173" s="23" t="str">
        <f t="shared" si="169"/>
        <v/>
      </c>
      <c r="DS173" s="23" t="str">
        <f t="shared" si="170"/>
        <v/>
      </c>
      <c r="DT173" s="23" t="str">
        <f t="shared" si="171"/>
        <v/>
      </c>
      <c r="DU173" s="23" t="str">
        <f t="shared" si="172"/>
        <v/>
      </c>
      <c r="DV173" s="23" t="str">
        <f t="shared" si="173"/>
        <v/>
      </c>
      <c r="DW173" s="23" t="str">
        <f t="shared" si="174"/>
        <v/>
      </c>
      <c r="DX173" s="23" t="str">
        <f t="shared" si="175"/>
        <v/>
      </c>
      <c r="DY173" s="23" t="str">
        <f t="shared" si="176"/>
        <v/>
      </c>
      <c r="DZ173" s="23" t="str">
        <f t="shared" si="177"/>
        <v/>
      </c>
      <c r="EA173" s="23" t="str">
        <f t="shared" si="178"/>
        <v/>
      </c>
      <c r="EB173" s="23" t="str">
        <f t="shared" si="179"/>
        <v/>
      </c>
      <c r="EC173" s="23" t="str">
        <f t="shared" si="180"/>
        <v/>
      </c>
      <c r="ED173" s="23" t="str">
        <f t="shared" si="181"/>
        <v/>
      </c>
      <c r="EE173" s="23" t="str">
        <f t="shared" si="182"/>
        <v/>
      </c>
    </row>
    <row r="174" spans="1:135" ht="11.25" customHeight="1">
      <c r="B174" s="79"/>
      <c r="C174" s="35"/>
      <c r="D174" s="39"/>
      <c r="E174" s="43"/>
      <c r="F174" s="33"/>
      <c r="G174" s="25"/>
      <c r="H174" s="25"/>
      <c r="I174" s="54"/>
      <c r="J174" s="50"/>
      <c r="L174" s="20"/>
      <c r="M174" s="49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54"/>
        <v/>
      </c>
      <c r="DD174" s="23" t="str">
        <f t="shared" si="155"/>
        <v/>
      </c>
      <c r="DE174" s="23" t="str">
        <f t="shared" si="156"/>
        <v/>
      </c>
      <c r="DF174" s="23" t="str">
        <f t="shared" si="157"/>
        <v/>
      </c>
      <c r="DG174" s="23" t="str">
        <f t="shared" si="158"/>
        <v/>
      </c>
      <c r="DH174" s="23" t="str">
        <f t="shared" si="159"/>
        <v/>
      </c>
      <c r="DI174" s="23" t="str">
        <f t="shared" si="160"/>
        <v/>
      </c>
      <c r="DJ174" s="23" t="str">
        <f t="shared" si="161"/>
        <v/>
      </c>
      <c r="DK174" s="23" t="str">
        <f t="shared" si="162"/>
        <v/>
      </c>
      <c r="DL174" s="23" t="str">
        <f t="shared" si="163"/>
        <v/>
      </c>
      <c r="DM174" s="23" t="str">
        <f t="shared" si="164"/>
        <v/>
      </c>
      <c r="DN174" s="23" t="str">
        <f t="shared" si="165"/>
        <v/>
      </c>
      <c r="DO174" s="23" t="str">
        <f t="shared" si="166"/>
        <v/>
      </c>
      <c r="DP174" s="23" t="str">
        <f t="shared" si="167"/>
        <v/>
      </c>
      <c r="DQ174" s="23" t="str">
        <f t="shared" si="168"/>
        <v/>
      </c>
      <c r="DR174" s="23" t="str">
        <f t="shared" si="169"/>
        <v/>
      </c>
      <c r="DS174" s="23" t="str">
        <f t="shared" si="170"/>
        <v/>
      </c>
      <c r="DT174" s="23" t="str">
        <f t="shared" si="171"/>
        <v/>
      </c>
      <c r="DU174" s="23" t="str">
        <f t="shared" si="172"/>
        <v/>
      </c>
      <c r="DV174" s="23" t="str">
        <f t="shared" si="173"/>
        <v/>
      </c>
      <c r="DW174" s="23" t="str">
        <f t="shared" si="174"/>
        <v/>
      </c>
      <c r="DX174" s="23" t="str">
        <f t="shared" si="175"/>
        <v/>
      </c>
      <c r="DY174" s="23" t="str">
        <f t="shared" si="176"/>
        <v/>
      </c>
      <c r="DZ174" s="23" t="str">
        <f t="shared" si="177"/>
        <v/>
      </c>
      <c r="EA174" s="23" t="str">
        <f t="shared" si="178"/>
        <v/>
      </c>
      <c r="EB174" s="23" t="str">
        <f t="shared" si="179"/>
        <v/>
      </c>
      <c r="EC174" s="23" t="str">
        <f t="shared" si="180"/>
        <v/>
      </c>
      <c r="ED174" s="23" t="str">
        <f t="shared" si="181"/>
        <v/>
      </c>
      <c r="EE174" s="23" t="str">
        <f t="shared" si="182"/>
        <v/>
      </c>
    </row>
    <row r="175" spans="1:135" ht="11.25" customHeight="1">
      <c r="A175" s="21"/>
      <c r="B175" s="20"/>
      <c r="C175" s="21"/>
      <c r="D175" s="38"/>
      <c r="E175" s="42"/>
      <c r="F175" s="56"/>
      <c r="G175" s="24"/>
      <c r="H175" s="24"/>
      <c r="I175" s="53"/>
      <c r="J175" s="49"/>
      <c r="K175" s="24"/>
      <c r="L175" s="20"/>
      <c r="M175" s="49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54"/>
        <v/>
      </c>
      <c r="DD175" s="23" t="str">
        <f t="shared" si="155"/>
        <v/>
      </c>
      <c r="DE175" s="23" t="str">
        <f t="shared" si="156"/>
        <v/>
      </c>
      <c r="DF175" s="23" t="str">
        <f t="shared" si="157"/>
        <v/>
      </c>
      <c r="DG175" s="23" t="str">
        <f t="shared" si="158"/>
        <v/>
      </c>
      <c r="DH175" s="23" t="str">
        <f t="shared" si="159"/>
        <v/>
      </c>
      <c r="DI175" s="23" t="str">
        <f t="shared" si="160"/>
        <v/>
      </c>
      <c r="DJ175" s="23" t="str">
        <f t="shared" si="161"/>
        <v/>
      </c>
      <c r="DK175" s="23" t="str">
        <f t="shared" si="162"/>
        <v/>
      </c>
      <c r="DL175" s="23" t="str">
        <f t="shared" si="163"/>
        <v/>
      </c>
      <c r="DM175" s="23" t="str">
        <f t="shared" si="164"/>
        <v/>
      </c>
      <c r="DN175" s="23" t="str">
        <f t="shared" si="165"/>
        <v/>
      </c>
      <c r="DO175" s="23" t="str">
        <f t="shared" si="166"/>
        <v/>
      </c>
      <c r="DP175" s="23" t="str">
        <f t="shared" si="167"/>
        <v/>
      </c>
      <c r="DQ175" s="23" t="str">
        <f t="shared" si="168"/>
        <v/>
      </c>
      <c r="DR175" s="23" t="str">
        <f t="shared" si="169"/>
        <v/>
      </c>
      <c r="DS175" s="23" t="str">
        <f t="shared" si="170"/>
        <v/>
      </c>
      <c r="DT175" s="23" t="str">
        <f t="shared" si="171"/>
        <v/>
      </c>
      <c r="DU175" s="23" t="str">
        <f t="shared" si="172"/>
        <v/>
      </c>
      <c r="DV175" s="23" t="str">
        <f t="shared" si="173"/>
        <v/>
      </c>
      <c r="DW175" s="23" t="str">
        <f t="shared" si="174"/>
        <v/>
      </c>
      <c r="DX175" s="23" t="str">
        <f t="shared" si="175"/>
        <v/>
      </c>
      <c r="DY175" s="23" t="str">
        <f t="shared" si="176"/>
        <v/>
      </c>
      <c r="DZ175" s="23" t="str">
        <f t="shared" si="177"/>
        <v/>
      </c>
      <c r="EA175" s="23" t="str">
        <f t="shared" si="178"/>
        <v/>
      </c>
      <c r="EB175" s="23" t="str">
        <f t="shared" si="179"/>
        <v/>
      </c>
      <c r="EC175" s="23" t="str">
        <f t="shared" si="180"/>
        <v/>
      </c>
      <c r="ED175" s="23" t="str">
        <f t="shared" si="181"/>
        <v/>
      </c>
      <c r="EE175" s="23" t="str">
        <f t="shared" si="182"/>
        <v/>
      </c>
    </row>
    <row r="176" spans="1:135" ht="11.25" customHeight="1">
      <c r="A176" s="21"/>
      <c r="B176" s="20"/>
      <c r="C176" s="21"/>
      <c r="D176" s="38"/>
      <c r="E176" s="42"/>
      <c r="F176" s="56"/>
      <c r="G176" s="24"/>
      <c r="H176" s="24"/>
      <c r="I176" s="53"/>
      <c r="J176" s="49"/>
      <c r="K176" s="24"/>
      <c r="L176" s="20"/>
      <c r="M176" s="49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54"/>
        <v/>
      </c>
      <c r="DD176" s="23" t="str">
        <f t="shared" si="155"/>
        <v/>
      </c>
      <c r="DE176" s="23" t="str">
        <f t="shared" si="156"/>
        <v/>
      </c>
      <c r="DF176" s="23" t="str">
        <f t="shared" si="157"/>
        <v/>
      </c>
      <c r="DG176" s="23" t="str">
        <f t="shared" si="158"/>
        <v/>
      </c>
      <c r="DH176" s="23" t="str">
        <f t="shared" si="159"/>
        <v/>
      </c>
      <c r="DI176" s="23" t="str">
        <f t="shared" si="160"/>
        <v/>
      </c>
      <c r="DJ176" s="23" t="str">
        <f t="shared" si="161"/>
        <v/>
      </c>
      <c r="DK176" s="23" t="str">
        <f t="shared" si="162"/>
        <v/>
      </c>
      <c r="DL176" s="23" t="str">
        <f t="shared" si="163"/>
        <v/>
      </c>
      <c r="DM176" s="23" t="str">
        <f t="shared" si="164"/>
        <v/>
      </c>
      <c r="DN176" s="23" t="str">
        <f t="shared" si="165"/>
        <v/>
      </c>
      <c r="DO176" s="23" t="str">
        <f t="shared" si="166"/>
        <v/>
      </c>
      <c r="DP176" s="23" t="str">
        <f t="shared" si="167"/>
        <v/>
      </c>
      <c r="DQ176" s="23" t="str">
        <f t="shared" si="168"/>
        <v/>
      </c>
      <c r="DR176" s="23" t="str">
        <f t="shared" si="169"/>
        <v/>
      </c>
      <c r="DS176" s="23" t="str">
        <f t="shared" si="170"/>
        <v/>
      </c>
      <c r="DT176" s="23" t="str">
        <f t="shared" si="171"/>
        <v/>
      </c>
      <c r="DU176" s="23" t="str">
        <f t="shared" si="172"/>
        <v/>
      </c>
      <c r="DV176" s="23" t="str">
        <f t="shared" si="173"/>
        <v/>
      </c>
      <c r="DW176" s="23" t="str">
        <f t="shared" si="174"/>
        <v/>
      </c>
      <c r="DX176" s="23" t="str">
        <f t="shared" si="175"/>
        <v/>
      </c>
      <c r="DY176" s="23" t="str">
        <f t="shared" si="176"/>
        <v/>
      </c>
      <c r="DZ176" s="23" t="str">
        <f t="shared" si="177"/>
        <v/>
      </c>
      <c r="EA176" s="23" t="str">
        <f t="shared" si="178"/>
        <v/>
      </c>
      <c r="EB176" s="23" t="str">
        <f t="shared" si="179"/>
        <v/>
      </c>
      <c r="EC176" s="23" t="str">
        <f t="shared" si="180"/>
        <v/>
      </c>
      <c r="ED176" s="23" t="str">
        <f t="shared" si="181"/>
        <v/>
      </c>
      <c r="EE176" s="23" t="str">
        <f t="shared" si="182"/>
        <v/>
      </c>
    </row>
    <row r="177" spans="1:135" ht="11.25" customHeight="1">
      <c r="A177" s="21"/>
      <c r="B177" s="20"/>
      <c r="C177" s="21"/>
      <c r="D177" s="38"/>
      <c r="E177" s="42"/>
      <c r="F177" s="56"/>
      <c r="G177" s="24"/>
      <c r="H177" s="24"/>
      <c r="I177" s="53"/>
      <c r="J177" s="49"/>
      <c r="K177" s="24"/>
      <c r="L177" s="20"/>
      <c r="M177" s="49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54"/>
        <v/>
      </c>
      <c r="DD177" s="23" t="str">
        <f t="shared" si="155"/>
        <v/>
      </c>
      <c r="DE177" s="23" t="str">
        <f t="shared" si="156"/>
        <v/>
      </c>
      <c r="DF177" s="23" t="str">
        <f t="shared" si="157"/>
        <v/>
      </c>
      <c r="DG177" s="23" t="str">
        <f t="shared" si="158"/>
        <v/>
      </c>
      <c r="DH177" s="23" t="str">
        <f t="shared" si="159"/>
        <v/>
      </c>
      <c r="DI177" s="23" t="str">
        <f t="shared" si="160"/>
        <v/>
      </c>
      <c r="DJ177" s="23" t="str">
        <f t="shared" si="161"/>
        <v/>
      </c>
      <c r="DK177" s="23" t="str">
        <f t="shared" si="162"/>
        <v/>
      </c>
      <c r="DL177" s="23" t="str">
        <f t="shared" si="163"/>
        <v/>
      </c>
      <c r="DM177" s="23" t="str">
        <f t="shared" si="164"/>
        <v/>
      </c>
      <c r="DN177" s="23" t="str">
        <f t="shared" si="165"/>
        <v/>
      </c>
      <c r="DO177" s="23" t="str">
        <f t="shared" si="166"/>
        <v/>
      </c>
      <c r="DP177" s="23" t="str">
        <f t="shared" si="167"/>
        <v/>
      </c>
      <c r="DQ177" s="23" t="str">
        <f t="shared" si="168"/>
        <v/>
      </c>
      <c r="DR177" s="23" t="str">
        <f t="shared" si="169"/>
        <v/>
      </c>
      <c r="DS177" s="23" t="str">
        <f t="shared" si="170"/>
        <v/>
      </c>
      <c r="DT177" s="23" t="str">
        <f t="shared" si="171"/>
        <v/>
      </c>
      <c r="DU177" s="23" t="str">
        <f t="shared" si="172"/>
        <v/>
      </c>
      <c r="DV177" s="23" t="str">
        <f t="shared" si="173"/>
        <v/>
      </c>
      <c r="DW177" s="23" t="str">
        <f t="shared" si="174"/>
        <v/>
      </c>
      <c r="DX177" s="23" t="str">
        <f t="shared" si="175"/>
        <v/>
      </c>
      <c r="DY177" s="23" t="str">
        <f t="shared" si="176"/>
        <v/>
      </c>
      <c r="DZ177" s="23" t="str">
        <f t="shared" si="177"/>
        <v/>
      </c>
      <c r="EA177" s="23" t="str">
        <f t="shared" si="178"/>
        <v/>
      </c>
      <c r="EB177" s="23" t="str">
        <f t="shared" si="179"/>
        <v/>
      </c>
      <c r="EC177" s="23" t="str">
        <f t="shared" si="180"/>
        <v/>
      </c>
      <c r="ED177" s="23" t="str">
        <f t="shared" si="181"/>
        <v/>
      </c>
      <c r="EE177" s="23" t="str">
        <f t="shared" si="182"/>
        <v/>
      </c>
    </row>
    <row r="178" spans="1:135" ht="11.25" customHeight="1">
      <c r="A178" s="21"/>
      <c r="B178" s="20"/>
      <c r="C178" s="21"/>
      <c r="D178" s="38"/>
      <c r="E178" s="42"/>
      <c r="F178" s="56"/>
      <c r="G178" s="24"/>
      <c r="H178" s="24"/>
      <c r="I178" s="53"/>
      <c r="J178" s="49"/>
      <c r="K178" s="24"/>
      <c r="L178" s="20"/>
      <c r="M178" s="49"/>
      <c r="O178" s="20"/>
      <c r="P178" s="20"/>
      <c r="Q178" s="20"/>
    </row>
    <row r="179" spans="1:135" ht="11.25" customHeight="1">
      <c r="A179" s="21"/>
      <c r="B179" s="20"/>
      <c r="C179" s="21"/>
      <c r="D179" s="38"/>
      <c r="E179" s="42"/>
      <c r="F179" s="56"/>
      <c r="G179" s="24"/>
      <c r="H179" s="24"/>
      <c r="I179" s="53"/>
      <c r="J179" s="49"/>
      <c r="K179" s="24"/>
      <c r="L179" s="20"/>
      <c r="M179" s="49"/>
      <c r="O179" s="20"/>
      <c r="P179" s="20"/>
      <c r="Q179" s="20"/>
    </row>
    <row r="180" spans="1:135" ht="11.25" customHeight="1">
      <c r="A180" s="21"/>
      <c r="B180" s="20"/>
      <c r="C180" s="21"/>
      <c r="D180" s="38"/>
      <c r="E180" s="42"/>
      <c r="F180" s="56"/>
      <c r="G180" s="24"/>
      <c r="H180" s="24"/>
      <c r="I180" s="53"/>
      <c r="J180" s="49"/>
      <c r="K180" s="24"/>
      <c r="L180" s="20"/>
      <c r="M180" s="49"/>
      <c r="O180" s="20"/>
      <c r="P180" s="20"/>
      <c r="Q180" s="20"/>
    </row>
    <row r="181" spans="1:135" ht="11.25" customHeight="1">
      <c r="A181" s="21"/>
      <c r="B181" s="20"/>
      <c r="C181" s="21"/>
      <c r="D181" s="38"/>
      <c r="E181" s="42"/>
      <c r="F181" s="56"/>
      <c r="G181" s="24"/>
      <c r="H181" s="24"/>
      <c r="I181" s="53"/>
      <c r="J181" s="49"/>
      <c r="K181" s="24"/>
      <c r="L181" s="20"/>
      <c r="M181" s="49"/>
      <c r="O181" s="20"/>
      <c r="P181" s="20"/>
      <c r="Q181" s="20"/>
    </row>
    <row r="182" spans="1:135" ht="11.25" customHeight="1">
      <c r="A182" s="21"/>
      <c r="B182" s="20"/>
      <c r="C182" s="21"/>
      <c r="D182" s="38"/>
      <c r="E182" s="42"/>
      <c r="F182" s="56"/>
      <c r="G182" s="24"/>
      <c r="H182" s="24"/>
      <c r="I182" s="53"/>
      <c r="J182" s="49"/>
      <c r="K182" s="24"/>
      <c r="L182" s="20"/>
      <c r="M182" s="49"/>
      <c r="O182" s="20"/>
      <c r="P182" s="20"/>
      <c r="Q182" s="20"/>
    </row>
    <row r="183" spans="1:135" ht="11.25" customHeight="1">
      <c r="A183" s="23"/>
      <c r="B183" s="44"/>
      <c r="C183" s="44"/>
      <c r="D183" s="44"/>
      <c r="E183" s="76"/>
      <c r="F183" s="74"/>
      <c r="G183" s="46"/>
      <c r="H183" s="45"/>
      <c r="I183" s="56"/>
      <c r="L183" s="53"/>
      <c r="M183" s="49"/>
      <c r="O183" s="20"/>
      <c r="P183" s="20"/>
      <c r="Q183" s="20"/>
    </row>
    <row r="184" spans="1:135" ht="11.25" customHeight="1">
      <c r="A184" s="23"/>
      <c r="B184" s="44"/>
      <c r="C184" s="44"/>
      <c r="D184" s="44"/>
      <c r="E184" s="76"/>
      <c r="F184" s="74"/>
      <c r="G184" s="46"/>
      <c r="H184" s="45"/>
      <c r="I184" s="56"/>
      <c r="L184" s="53"/>
      <c r="M184" s="49"/>
      <c r="O184" s="20"/>
      <c r="P184" s="20"/>
      <c r="Q184" s="20"/>
    </row>
    <row r="185" spans="1:135" ht="11.25" customHeight="1">
      <c r="A185" s="23"/>
      <c r="B185" s="78"/>
      <c r="C185" s="34"/>
      <c r="D185" s="37"/>
      <c r="E185" s="41"/>
      <c r="F185" s="33"/>
      <c r="G185" s="26"/>
      <c r="H185" s="26"/>
      <c r="I185" s="52"/>
      <c r="J185" s="48"/>
      <c r="K185" s="26"/>
      <c r="L185" s="20"/>
      <c r="M185" s="49"/>
      <c r="O185" s="20"/>
      <c r="P185" s="20"/>
      <c r="Q185" s="20"/>
    </row>
    <row r="186" spans="1:135" ht="11.25" customHeight="1">
      <c r="B186" s="79"/>
      <c r="C186" s="35"/>
      <c r="D186" s="39"/>
      <c r="E186" s="43"/>
      <c r="F186" s="33"/>
      <c r="G186" s="25"/>
      <c r="H186" s="25"/>
      <c r="I186" s="54"/>
      <c r="J186" s="50"/>
      <c r="L186" s="20"/>
      <c r="M186" s="49"/>
      <c r="O186" s="20"/>
      <c r="P186" s="20"/>
      <c r="Q186" s="20"/>
    </row>
    <row r="187" spans="1:135" ht="11.25" customHeight="1">
      <c r="A187" s="21"/>
      <c r="B187" s="20"/>
      <c r="C187" s="21"/>
      <c r="D187" s="38"/>
      <c r="E187" s="42"/>
      <c r="F187" s="56"/>
      <c r="G187" s="24"/>
      <c r="H187" s="24"/>
      <c r="I187" s="53"/>
      <c r="J187" s="49"/>
      <c r="K187" s="24"/>
      <c r="L187" s="20"/>
      <c r="M187" s="49"/>
      <c r="O187" s="20"/>
      <c r="P187" s="20"/>
      <c r="Q187" s="20"/>
    </row>
    <row r="188" spans="1:135" ht="11.25" customHeight="1">
      <c r="A188" s="21"/>
      <c r="B188" s="20"/>
      <c r="C188" s="21"/>
      <c r="D188" s="38"/>
      <c r="E188" s="42"/>
      <c r="F188" s="56"/>
      <c r="G188" s="24"/>
      <c r="H188" s="24"/>
      <c r="I188" s="53"/>
      <c r="J188" s="49"/>
      <c r="K188" s="24"/>
      <c r="L188" s="20"/>
      <c r="M188" s="49"/>
      <c r="O188" s="20"/>
      <c r="P188" s="20"/>
      <c r="Q188" s="20"/>
    </row>
    <row r="189" spans="1:135" ht="11.25" customHeight="1">
      <c r="A189" s="21"/>
      <c r="B189" s="20"/>
      <c r="C189" s="21"/>
      <c r="D189" s="38"/>
      <c r="E189" s="42"/>
      <c r="F189" s="56"/>
      <c r="G189" s="24"/>
      <c r="H189" s="24"/>
      <c r="I189" s="53"/>
      <c r="J189" s="49"/>
      <c r="K189" s="24"/>
      <c r="L189" s="20"/>
      <c r="M189" s="49"/>
      <c r="O189" s="20"/>
      <c r="P189" s="20"/>
      <c r="Q189" s="20"/>
    </row>
    <row r="190" spans="1:135" ht="11.25" customHeight="1">
      <c r="A190" s="21"/>
      <c r="B190" s="20"/>
      <c r="C190" s="21"/>
      <c r="D190" s="38"/>
      <c r="E190" s="42"/>
      <c r="F190" s="56"/>
      <c r="G190" s="24"/>
      <c r="H190" s="24"/>
      <c r="I190" s="53"/>
      <c r="J190" s="49"/>
      <c r="K190" s="24"/>
      <c r="L190" s="20"/>
      <c r="M190" s="49"/>
      <c r="O190" s="20"/>
      <c r="P190" s="20"/>
      <c r="Q190" s="20"/>
    </row>
    <row r="191" spans="1:135" ht="11.25" customHeight="1">
      <c r="A191" s="21"/>
      <c r="B191" s="20"/>
      <c r="C191" s="21"/>
      <c r="D191" s="38"/>
      <c r="E191" s="42"/>
      <c r="F191" s="56"/>
      <c r="G191" s="24"/>
      <c r="H191" s="24"/>
      <c r="I191" s="53"/>
      <c r="J191" s="49"/>
      <c r="K191" s="24"/>
      <c r="L191" s="20"/>
      <c r="M191" s="49"/>
      <c r="O191" s="20"/>
      <c r="P191" s="20"/>
      <c r="Q191" s="20"/>
    </row>
    <row r="192" spans="1:135" ht="11.25" customHeight="1">
      <c r="A192" s="21"/>
      <c r="B192" s="20"/>
      <c r="C192" s="21"/>
      <c r="D192" s="38"/>
      <c r="E192" s="42"/>
      <c r="F192" s="56"/>
      <c r="G192" s="24"/>
      <c r="H192" s="24"/>
      <c r="I192" s="53"/>
      <c r="J192" s="49"/>
      <c r="K192" s="24"/>
      <c r="L192" s="20"/>
      <c r="M192" s="49"/>
      <c r="O192" s="20"/>
      <c r="P192" s="20"/>
      <c r="Q192" s="20"/>
    </row>
    <row r="193" spans="1:17" ht="11.25" customHeight="1">
      <c r="A193" s="21"/>
      <c r="B193" s="20"/>
      <c r="C193" s="21"/>
      <c r="D193" s="38"/>
      <c r="E193" s="42"/>
      <c r="F193" s="56"/>
      <c r="G193" s="24"/>
      <c r="H193" s="24"/>
      <c r="I193" s="53"/>
      <c r="J193" s="49"/>
      <c r="K193" s="24"/>
      <c r="L193" s="20"/>
      <c r="M193" s="49"/>
      <c r="O193" s="20"/>
      <c r="P193" s="20"/>
      <c r="Q193" s="20"/>
    </row>
    <row r="194" spans="1:17" ht="11.25" customHeight="1">
      <c r="A194" s="21"/>
      <c r="B194" s="20"/>
      <c r="C194" s="21"/>
      <c r="D194" s="38"/>
      <c r="E194" s="42"/>
      <c r="F194" s="56"/>
      <c r="G194" s="24"/>
      <c r="H194" s="24"/>
      <c r="I194" s="53"/>
      <c r="J194" s="49"/>
      <c r="K194" s="24"/>
      <c r="L194" s="20"/>
      <c r="M194" s="49"/>
      <c r="O194" s="20"/>
      <c r="P194" s="20"/>
      <c r="Q194" s="20"/>
    </row>
    <row r="195" spans="1:17" ht="11.25" customHeight="1">
      <c r="A195" s="23"/>
      <c r="B195" s="44"/>
      <c r="C195" s="44"/>
      <c r="D195" s="44"/>
      <c r="E195" s="76"/>
      <c r="F195" s="74"/>
      <c r="G195" s="46"/>
      <c r="H195" s="45"/>
      <c r="I195" s="56"/>
      <c r="L195" s="53"/>
      <c r="M195" s="49"/>
      <c r="O195" s="20"/>
      <c r="P195" s="20"/>
      <c r="Q195" s="20"/>
    </row>
    <row r="196" spans="1:17" ht="11.25" customHeight="1">
      <c r="A196" s="23"/>
      <c r="B196" s="44"/>
      <c r="C196" s="44"/>
      <c r="D196" s="44"/>
      <c r="E196" s="76"/>
      <c r="F196" s="74"/>
      <c r="G196" s="46"/>
      <c r="H196" s="45"/>
      <c r="I196" s="56"/>
      <c r="L196" s="53"/>
      <c r="M196" s="49"/>
      <c r="O196" s="20"/>
      <c r="P196" s="20"/>
      <c r="Q196" s="20"/>
    </row>
    <row r="197" spans="1:17" ht="11.25" customHeight="1">
      <c r="A197" s="23"/>
      <c r="B197" s="44"/>
      <c r="C197" s="44"/>
      <c r="D197" s="44"/>
      <c r="E197" s="76"/>
      <c r="F197" s="74"/>
      <c r="G197" s="46"/>
      <c r="H197" s="45"/>
      <c r="I197" s="56"/>
      <c r="L197" s="53"/>
      <c r="M197" s="49"/>
      <c r="O197" s="20"/>
      <c r="P197" s="20"/>
      <c r="Q197" s="20"/>
    </row>
    <row r="198" spans="1:17" ht="11.25" customHeight="1">
      <c r="A198" s="23"/>
      <c r="B198" s="44"/>
      <c r="C198" s="44"/>
      <c r="D198" s="44"/>
      <c r="E198" s="76"/>
      <c r="F198" s="74"/>
      <c r="G198" s="46"/>
      <c r="H198" s="45"/>
      <c r="I198" s="56"/>
      <c r="L198" s="53"/>
      <c r="M198" s="49"/>
      <c r="O198" s="20"/>
      <c r="P198" s="20"/>
      <c r="Q198" s="20"/>
    </row>
    <row r="199" spans="1:17" ht="11.25" customHeight="1">
      <c r="A199" s="23"/>
      <c r="B199" s="44"/>
      <c r="C199" s="44"/>
      <c r="D199" s="44"/>
      <c r="E199" s="76"/>
      <c r="F199" s="74"/>
      <c r="G199" s="46"/>
      <c r="H199" s="45"/>
      <c r="I199" s="56"/>
      <c r="L199" s="53"/>
      <c r="M199" s="49"/>
      <c r="O199" s="20"/>
      <c r="P199" s="20"/>
      <c r="Q199" s="20"/>
    </row>
    <row r="200" spans="1:17" ht="11.25" customHeight="1">
      <c r="A200" s="23"/>
      <c r="B200" s="44"/>
      <c r="C200" s="44"/>
      <c r="D200" s="44"/>
      <c r="E200" s="76"/>
      <c r="F200" s="74"/>
      <c r="G200" s="46"/>
      <c r="H200" s="45"/>
      <c r="I200" s="56"/>
      <c r="L200" s="53"/>
      <c r="M200" s="49"/>
      <c r="O200" s="20"/>
      <c r="P200" s="20"/>
      <c r="Q200" s="20"/>
    </row>
    <row r="201" spans="1:17" ht="11.25" customHeight="1">
      <c r="A201" s="23"/>
      <c r="B201" s="44"/>
      <c r="C201" s="44"/>
      <c r="D201" s="44"/>
      <c r="E201" s="76"/>
      <c r="F201" s="74"/>
      <c r="G201" s="46"/>
      <c r="H201" s="45"/>
      <c r="I201" s="56"/>
      <c r="L201" s="53"/>
      <c r="M201" s="49"/>
      <c r="O201" s="20"/>
      <c r="P201" s="20"/>
      <c r="Q201" s="20"/>
    </row>
    <row r="202" spans="1:17" ht="11.25" customHeight="1">
      <c r="A202" s="23"/>
      <c r="B202" s="44"/>
      <c r="C202" s="44"/>
      <c r="D202" s="44"/>
      <c r="E202" s="76"/>
      <c r="F202" s="74"/>
      <c r="G202" s="46"/>
      <c r="H202" s="45"/>
      <c r="I202" s="56"/>
      <c r="L202" s="53"/>
      <c r="M202" s="49"/>
      <c r="O202" s="20"/>
      <c r="P202" s="20"/>
      <c r="Q202" s="20"/>
    </row>
    <row r="203" spans="1:17" ht="11.25" customHeight="1">
      <c r="A203" s="23"/>
      <c r="B203" s="44"/>
      <c r="C203" s="44"/>
      <c r="D203" s="44"/>
      <c r="E203" s="76"/>
      <c r="F203" s="74"/>
      <c r="G203" s="46"/>
      <c r="H203" s="45"/>
      <c r="I203" s="56"/>
      <c r="L203" s="53"/>
      <c r="M203" s="49"/>
      <c r="O203" s="20"/>
      <c r="P203" s="20"/>
      <c r="Q203" s="20"/>
    </row>
    <row r="204" spans="1:17" ht="11.25" customHeight="1">
      <c r="A204" s="23"/>
      <c r="B204" s="44"/>
      <c r="C204" s="44"/>
      <c r="D204" s="44"/>
      <c r="E204" s="76"/>
      <c r="F204" s="74"/>
      <c r="G204" s="46"/>
      <c r="H204" s="45"/>
      <c r="I204" s="56"/>
      <c r="L204" s="53"/>
      <c r="M204" s="49"/>
      <c r="O204" s="20"/>
      <c r="P204" s="20"/>
      <c r="Q204" s="20"/>
    </row>
    <row r="205" spans="1:17" ht="11.25" customHeight="1">
      <c r="A205" s="23"/>
      <c r="B205" s="44"/>
      <c r="C205" s="44"/>
      <c r="D205" s="44"/>
      <c r="E205" s="76"/>
      <c r="F205" s="74"/>
      <c r="G205" s="46"/>
      <c r="H205" s="45"/>
      <c r="I205" s="56"/>
      <c r="L205" s="53"/>
      <c r="M205" s="49"/>
      <c r="O205" s="20"/>
      <c r="P205" s="20"/>
      <c r="Q205" s="20"/>
    </row>
    <row r="206" spans="1:17" ht="11.25" customHeight="1">
      <c r="A206" s="23"/>
      <c r="B206" s="44"/>
      <c r="C206" s="44"/>
      <c r="D206" s="44"/>
      <c r="E206" s="76"/>
      <c r="F206" s="74"/>
      <c r="G206" s="46"/>
      <c r="H206" s="45"/>
      <c r="I206" s="56"/>
      <c r="L206" s="53"/>
      <c r="M206" s="49"/>
      <c r="O206" s="20"/>
      <c r="P206" s="20"/>
      <c r="Q206" s="20"/>
    </row>
    <row r="207" spans="1:17" ht="11.25" customHeight="1">
      <c r="A207" s="23"/>
      <c r="B207" s="44"/>
      <c r="C207" s="44"/>
      <c r="D207" s="44"/>
      <c r="E207" s="76"/>
      <c r="F207" s="74"/>
      <c r="G207" s="46"/>
      <c r="H207" s="45"/>
      <c r="I207" s="56"/>
      <c r="L207" s="53"/>
      <c r="M207" s="49"/>
      <c r="O207" s="20"/>
      <c r="P207" s="20"/>
      <c r="Q207" s="20"/>
    </row>
    <row r="208" spans="1:17" ht="11.25" customHeight="1">
      <c r="A208" s="23"/>
      <c r="B208" s="44"/>
      <c r="C208" s="44"/>
      <c r="D208" s="44"/>
      <c r="E208" s="76"/>
      <c r="F208" s="74"/>
      <c r="G208" s="46"/>
      <c r="H208" s="45"/>
      <c r="I208" s="56"/>
      <c r="L208" s="53"/>
      <c r="M208" s="49"/>
      <c r="O208" s="20"/>
      <c r="P208" s="20"/>
      <c r="Q208" s="20"/>
    </row>
    <row r="209" spans="1:17" ht="11.25" customHeight="1">
      <c r="A209" s="23"/>
      <c r="B209" s="44"/>
      <c r="C209" s="44"/>
      <c r="D209" s="44"/>
      <c r="E209" s="76"/>
      <c r="F209" s="74"/>
      <c r="G209" s="46"/>
      <c r="H209" s="45"/>
      <c r="I209" s="56"/>
      <c r="L209" s="53"/>
      <c r="M209" s="49"/>
      <c r="O209" s="20"/>
      <c r="P209" s="20"/>
      <c r="Q209" s="20"/>
    </row>
    <row r="210" spans="1:17" ht="11.25" customHeight="1">
      <c r="A210" s="23"/>
      <c r="B210" s="44"/>
      <c r="C210" s="44"/>
      <c r="D210" s="44"/>
      <c r="E210" s="76"/>
      <c r="F210" s="74"/>
      <c r="G210" s="46"/>
      <c r="H210" s="45"/>
      <c r="I210" s="56"/>
      <c r="L210" s="53"/>
      <c r="M210" s="49"/>
      <c r="O210" s="20"/>
      <c r="P210" s="20"/>
      <c r="Q210" s="20"/>
    </row>
    <row r="211" spans="1:17" ht="11.25" customHeight="1">
      <c r="A211" s="23"/>
      <c r="B211" s="44"/>
      <c r="C211" s="44"/>
      <c r="D211" s="44"/>
      <c r="E211" s="76"/>
      <c r="F211" s="74"/>
      <c r="G211" s="46"/>
      <c r="H211" s="45"/>
      <c r="I211" s="56"/>
      <c r="L211" s="53"/>
      <c r="M211" s="49"/>
      <c r="O211" s="20"/>
      <c r="P211" s="20"/>
      <c r="Q211" s="20"/>
    </row>
    <row r="212" spans="1:17" ht="11.25" customHeight="1">
      <c r="A212" s="23"/>
      <c r="B212" s="44"/>
      <c r="C212" s="44"/>
      <c r="D212" s="44"/>
      <c r="E212" s="76"/>
      <c r="F212" s="74"/>
      <c r="G212" s="46"/>
      <c r="H212" s="45"/>
      <c r="I212" s="56"/>
      <c r="L212" s="53"/>
      <c r="M212" s="49"/>
      <c r="O212" s="20"/>
      <c r="P212" s="20"/>
      <c r="Q212" s="20"/>
    </row>
    <row r="213" spans="1:17" ht="11.25" customHeight="1">
      <c r="A213" s="23"/>
      <c r="B213" s="44"/>
      <c r="C213" s="44"/>
      <c r="D213" s="44"/>
      <c r="E213" s="76"/>
      <c r="F213" s="74"/>
      <c r="G213" s="46"/>
      <c r="H213" s="45"/>
      <c r="I213" s="56"/>
      <c r="L213" s="53"/>
      <c r="M213" s="49"/>
      <c r="O213" s="20"/>
      <c r="P213" s="20"/>
      <c r="Q213" s="20"/>
    </row>
    <row r="214" spans="1:17" ht="11.25" customHeight="1">
      <c r="A214" s="23"/>
      <c r="B214" s="78"/>
      <c r="C214" s="34"/>
      <c r="D214" s="37"/>
      <c r="E214" s="41"/>
      <c r="F214" s="33"/>
      <c r="G214" s="26"/>
      <c r="H214" s="26"/>
      <c r="I214" s="52"/>
      <c r="J214" s="48"/>
      <c r="K214" s="26"/>
      <c r="L214" s="20"/>
      <c r="M214" s="49"/>
      <c r="O214" s="20"/>
      <c r="P214" s="20"/>
      <c r="Q214" s="20"/>
    </row>
    <row r="215" spans="1:17" ht="11.25" customHeight="1">
      <c r="B215" s="79"/>
      <c r="C215" s="35"/>
      <c r="D215" s="39"/>
      <c r="E215" s="43"/>
      <c r="F215" s="33"/>
      <c r="G215" s="25"/>
      <c r="H215" s="25"/>
      <c r="I215" s="54"/>
      <c r="J215" s="50"/>
      <c r="L215" s="20"/>
      <c r="M215" s="49"/>
      <c r="O215" s="20"/>
      <c r="P215" s="20"/>
      <c r="Q215" s="20"/>
    </row>
    <row r="216" spans="1:17" ht="11.25" customHeight="1">
      <c r="A216" s="21"/>
      <c r="B216" s="20"/>
      <c r="C216" s="21"/>
      <c r="D216" s="38"/>
      <c r="E216" s="42"/>
      <c r="F216" s="56"/>
      <c r="G216" s="24"/>
      <c r="H216" s="24"/>
      <c r="I216" s="53"/>
      <c r="J216" s="49"/>
      <c r="K216" s="24"/>
      <c r="L216" s="20"/>
      <c r="M216" s="49"/>
      <c r="O216" s="20"/>
      <c r="P216" s="20"/>
      <c r="Q216" s="20"/>
    </row>
    <row r="217" spans="1:17" ht="11.25" customHeight="1">
      <c r="A217" s="21"/>
      <c r="B217" s="20"/>
      <c r="C217" s="21"/>
      <c r="D217" s="38"/>
      <c r="E217" s="42"/>
      <c r="F217" s="56"/>
      <c r="G217" s="24"/>
      <c r="H217" s="24"/>
      <c r="I217" s="53"/>
      <c r="J217" s="49"/>
      <c r="K217" s="24"/>
      <c r="L217" s="20"/>
      <c r="M217" s="49"/>
      <c r="O217" s="20"/>
      <c r="P217" s="20"/>
      <c r="Q217" s="20"/>
    </row>
    <row r="218" spans="1:17" ht="11.25" customHeight="1">
      <c r="A218" s="21"/>
      <c r="B218" s="20"/>
      <c r="C218" s="21"/>
      <c r="D218" s="38"/>
      <c r="E218" s="42"/>
      <c r="F218" s="56"/>
      <c r="G218" s="24"/>
      <c r="H218" s="24"/>
      <c r="I218" s="53"/>
      <c r="J218" s="49"/>
      <c r="K218" s="24"/>
      <c r="L218" s="20"/>
      <c r="M218" s="49"/>
      <c r="O218" s="20"/>
      <c r="P218" s="20"/>
      <c r="Q218" s="20"/>
    </row>
    <row r="219" spans="1:17" ht="11.25" customHeight="1">
      <c r="A219" s="21"/>
      <c r="B219" s="20"/>
      <c r="C219" s="21"/>
      <c r="D219" s="38"/>
      <c r="E219" s="42"/>
      <c r="F219" s="56"/>
      <c r="G219" s="24"/>
      <c r="H219" s="24"/>
      <c r="I219" s="53"/>
      <c r="J219" s="49"/>
      <c r="K219" s="24"/>
      <c r="L219" s="20"/>
      <c r="M219" s="49"/>
      <c r="O219" s="20"/>
      <c r="P219" s="20"/>
      <c r="Q219" s="20"/>
    </row>
    <row r="220" spans="1:17" ht="11.25" customHeight="1">
      <c r="A220" s="21"/>
      <c r="B220" s="20"/>
      <c r="C220" s="21"/>
      <c r="D220" s="38"/>
      <c r="E220" s="42"/>
      <c r="F220" s="56"/>
      <c r="G220" s="24"/>
      <c r="H220" s="24"/>
      <c r="I220" s="53"/>
      <c r="J220" s="49"/>
      <c r="K220" s="24"/>
      <c r="L220" s="20"/>
      <c r="M220" s="49"/>
      <c r="O220" s="20"/>
      <c r="P220" s="20"/>
      <c r="Q220" s="20"/>
    </row>
    <row r="221" spans="1:17" ht="11.25" customHeight="1">
      <c r="A221" s="23"/>
      <c r="B221" s="78"/>
      <c r="C221" s="34"/>
      <c r="D221" s="37"/>
      <c r="E221" s="41"/>
      <c r="F221" s="33"/>
      <c r="G221" s="26"/>
      <c r="H221" s="26"/>
      <c r="I221" s="52"/>
      <c r="J221" s="48"/>
      <c r="K221" s="26"/>
      <c r="L221" s="20"/>
      <c r="M221" s="49"/>
      <c r="O221" s="20"/>
      <c r="P221" s="20"/>
      <c r="Q221" s="20"/>
    </row>
    <row r="222" spans="1:17" ht="11.25" customHeight="1">
      <c r="B222" s="79"/>
      <c r="C222" s="35"/>
      <c r="D222" s="39"/>
      <c r="E222" s="43"/>
      <c r="F222" s="33"/>
      <c r="G222" s="25"/>
      <c r="H222" s="25"/>
      <c r="I222" s="54"/>
      <c r="J222" s="50"/>
      <c r="L222" s="20"/>
      <c r="M222" s="49"/>
      <c r="O222" s="20"/>
      <c r="P222" s="20"/>
      <c r="Q222" s="20"/>
    </row>
    <row r="223" spans="1:17" ht="11.25" customHeight="1">
      <c r="A223" s="21"/>
      <c r="B223" s="20"/>
      <c r="C223" s="21"/>
      <c r="D223" s="38"/>
      <c r="E223" s="42"/>
      <c r="F223" s="56"/>
      <c r="G223" s="24"/>
      <c r="H223" s="24"/>
      <c r="I223" s="53"/>
      <c r="J223" s="49"/>
      <c r="K223" s="24"/>
      <c r="L223" s="20"/>
      <c r="M223" s="49"/>
      <c r="O223" s="20"/>
      <c r="P223" s="20"/>
      <c r="Q223" s="20"/>
    </row>
    <row r="224" spans="1:17" ht="11.25" customHeight="1">
      <c r="A224" s="21"/>
      <c r="B224" s="20"/>
      <c r="C224" s="21"/>
      <c r="D224" s="38"/>
      <c r="E224" s="42"/>
      <c r="F224" s="56"/>
      <c r="G224" s="24"/>
      <c r="H224" s="24"/>
      <c r="I224" s="53"/>
      <c r="J224" s="49"/>
      <c r="K224" s="24"/>
      <c r="L224" s="20"/>
      <c r="M224" s="49"/>
      <c r="O224" s="20"/>
      <c r="P224" s="20"/>
      <c r="Q224" s="20"/>
    </row>
    <row r="225" spans="1:17" ht="11.25" customHeight="1">
      <c r="A225" s="21"/>
      <c r="B225" s="20"/>
      <c r="C225" s="21"/>
      <c r="D225" s="38"/>
      <c r="E225" s="42"/>
      <c r="F225" s="56"/>
      <c r="G225" s="24"/>
      <c r="H225" s="24"/>
      <c r="I225" s="53"/>
      <c r="J225" s="49"/>
      <c r="K225" s="24"/>
      <c r="L225" s="20"/>
      <c r="M225" s="49"/>
      <c r="O225" s="20"/>
      <c r="P225" s="20"/>
      <c r="Q225" s="20"/>
    </row>
    <row r="226" spans="1:17" ht="11.25" customHeight="1">
      <c r="A226" s="21"/>
      <c r="B226" s="20"/>
      <c r="C226" s="21"/>
      <c r="D226" s="38"/>
      <c r="E226" s="42"/>
      <c r="F226" s="56"/>
      <c r="G226" s="24"/>
      <c r="H226" s="24"/>
      <c r="I226" s="53"/>
      <c r="J226" s="49"/>
      <c r="K226" s="24"/>
      <c r="L226" s="20"/>
      <c r="M226" s="49"/>
      <c r="O226" s="20"/>
      <c r="P226" s="20"/>
      <c r="Q226" s="20"/>
    </row>
    <row r="227" spans="1:17" ht="11.25" customHeight="1">
      <c r="A227" s="21"/>
      <c r="B227" s="20"/>
      <c r="C227" s="21"/>
      <c r="D227" s="38"/>
      <c r="E227" s="42"/>
      <c r="F227" s="56"/>
      <c r="G227" s="24"/>
      <c r="H227" s="24"/>
      <c r="I227" s="53"/>
      <c r="J227" s="49"/>
      <c r="K227" s="24"/>
      <c r="L227" s="20"/>
      <c r="M227" s="49"/>
      <c r="O227" s="20"/>
      <c r="P227" s="20"/>
      <c r="Q227" s="20"/>
    </row>
    <row r="228" spans="1:17" ht="11.25" customHeight="1">
      <c r="A228" s="21"/>
      <c r="B228" s="20"/>
      <c r="C228" s="21"/>
      <c r="D228" s="38"/>
      <c r="E228" s="42"/>
      <c r="F228" s="56"/>
      <c r="G228" s="24"/>
      <c r="H228" s="24"/>
      <c r="I228" s="53"/>
      <c r="J228" s="49"/>
      <c r="K228" s="24"/>
      <c r="L228" s="20"/>
      <c r="M228" s="49"/>
      <c r="O228" s="20"/>
      <c r="P228" s="20"/>
      <c r="Q228" s="20"/>
    </row>
    <row r="229" spans="1:17" ht="11.25" customHeight="1">
      <c r="A229" s="21"/>
      <c r="B229" s="20"/>
      <c r="C229" s="21"/>
      <c r="D229" s="38"/>
      <c r="E229" s="42"/>
      <c r="F229" s="56"/>
      <c r="G229" s="24"/>
      <c r="H229" s="24"/>
      <c r="I229" s="53"/>
      <c r="J229" s="49"/>
      <c r="K229" s="24"/>
      <c r="L229" s="20"/>
      <c r="M229" s="49"/>
      <c r="O229" s="20"/>
      <c r="P229" s="20"/>
      <c r="Q229" s="20"/>
    </row>
    <row r="230" spans="1:17" ht="11.25" customHeight="1">
      <c r="A230" s="21"/>
      <c r="B230" s="20"/>
      <c r="C230" s="21"/>
      <c r="D230" s="38"/>
      <c r="E230" s="42"/>
      <c r="F230" s="56"/>
      <c r="G230" s="24"/>
      <c r="H230" s="24"/>
      <c r="I230" s="53"/>
      <c r="J230" s="49"/>
      <c r="K230" s="24"/>
      <c r="L230" s="20"/>
      <c r="M230" s="49"/>
      <c r="O230" s="20"/>
      <c r="P230" s="20"/>
      <c r="Q230" s="20"/>
    </row>
    <row r="231" spans="1:17" ht="11.25" customHeight="1">
      <c r="A231" s="23"/>
      <c r="B231" s="44"/>
      <c r="C231" s="44"/>
      <c r="D231" s="44"/>
      <c r="E231" s="76"/>
      <c r="F231" s="74"/>
      <c r="G231" s="46"/>
      <c r="H231" s="45"/>
      <c r="I231" s="56"/>
      <c r="L231" s="53"/>
      <c r="M231" s="49"/>
      <c r="O231" s="20"/>
      <c r="P231" s="20"/>
      <c r="Q231" s="20"/>
    </row>
    <row r="232" spans="1:17" ht="11.25" customHeight="1">
      <c r="A232" s="23"/>
      <c r="B232" s="44"/>
      <c r="C232" s="44"/>
      <c r="D232" s="44"/>
      <c r="E232" s="76"/>
      <c r="F232" s="74"/>
      <c r="G232" s="46"/>
      <c r="H232" s="45"/>
      <c r="I232" s="56"/>
      <c r="L232" s="53"/>
      <c r="M232" s="49"/>
      <c r="O232" s="20"/>
      <c r="P232" s="20"/>
      <c r="Q232" s="20"/>
    </row>
    <row r="233" spans="1:17" ht="11.25" customHeight="1">
      <c r="A233" s="23"/>
      <c r="B233" s="44"/>
      <c r="C233" s="44"/>
      <c r="D233" s="44"/>
      <c r="E233" s="76"/>
      <c r="F233" s="74"/>
      <c r="G233" s="46"/>
      <c r="H233" s="45"/>
      <c r="I233" s="56"/>
      <c r="L233" s="53"/>
      <c r="M233" s="49"/>
      <c r="O233" s="20"/>
      <c r="P233" s="20"/>
      <c r="Q233" s="20"/>
    </row>
    <row r="234" spans="1:17" ht="11.25" customHeight="1">
      <c r="A234" s="23"/>
      <c r="B234" s="44"/>
      <c r="C234" s="44"/>
      <c r="D234" s="44"/>
      <c r="E234" s="76"/>
      <c r="F234" s="74"/>
      <c r="G234" s="46"/>
      <c r="H234" s="45"/>
      <c r="I234" s="56"/>
      <c r="L234" s="53"/>
      <c r="M234" s="49"/>
      <c r="O234" s="20"/>
      <c r="P234" s="20"/>
      <c r="Q234" s="20"/>
    </row>
    <row r="235" spans="1:17" ht="11.25" customHeight="1">
      <c r="A235" s="23"/>
      <c r="B235" s="44"/>
      <c r="C235" s="44"/>
      <c r="D235" s="44"/>
      <c r="E235" s="76"/>
      <c r="F235" s="74"/>
      <c r="G235" s="46"/>
      <c r="H235" s="45"/>
      <c r="I235" s="56"/>
      <c r="L235" s="53"/>
      <c r="M235" s="49"/>
      <c r="O235" s="20"/>
      <c r="P235" s="20"/>
      <c r="Q235" s="20"/>
    </row>
    <row r="236" spans="1:17" ht="11.25" customHeight="1">
      <c r="A236" s="23"/>
      <c r="B236" s="44"/>
      <c r="C236" s="44"/>
      <c r="D236" s="44"/>
      <c r="E236" s="76"/>
      <c r="F236" s="74"/>
      <c r="G236" s="46"/>
      <c r="H236" s="45"/>
      <c r="I236" s="56"/>
      <c r="L236" s="53"/>
      <c r="M236" s="49"/>
      <c r="O236" s="20"/>
      <c r="P236" s="20"/>
      <c r="Q236" s="20"/>
    </row>
    <row r="237" spans="1:17" ht="11.25" customHeight="1">
      <c r="A237" s="23"/>
      <c r="B237" s="44"/>
      <c r="C237" s="44"/>
      <c r="D237" s="44"/>
      <c r="E237" s="76"/>
      <c r="F237" s="74"/>
      <c r="G237" s="46"/>
      <c r="H237" s="45"/>
      <c r="I237" s="56"/>
      <c r="L237" s="53"/>
      <c r="M237" s="49"/>
      <c r="O237" s="20"/>
      <c r="P237" s="20"/>
      <c r="Q237" s="20"/>
    </row>
    <row r="238" spans="1:17" ht="11.25" customHeight="1">
      <c r="A238" s="23"/>
      <c r="B238" s="44"/>
      <c r="C238" s="44"/>
      <c r="D238" s="44"/>
      <c r="E238" s="76"/>
      <c r="F238" s="74"/>
      <c r="G238" s="46"/>
      <c r="H238" s="45"/>
      <c r="I238" s="56"/>
      <c r="L238" s="53"/>
      <c r="M238" s="49"/>
      <c r="O238" s="20"/>
      <c r="P238" s="20"/>
      <c r="Q238" s="20"/>
    </row>
    <row r="239" spans="1:17" ht="11.25" customHeight="1">
      <c r="A239" s="23"/>
      <c r="B239" s="44"/>
      <c r="C239" s="44"/>
      <c r="D239" s="44"/>
      <c r="E239" s="76"/>
      <c r="F239" s="74"/>
      <c r="G239" s="46"/>
      <c r="H239" s="45"/>
      <c r="I239" s="56"/>
      <c r="L239" s="53"/>
      <c r="M239" s="49"/>
      <c r="O239" s="20"/>
      <c r="P239" s="20"/>
      <c r="Q239" s="20"/>
    </row>
    <row r="240" spans="1:17" ht="11.25" customHeight="1">
      <c r="A240" s="23"/>
      <c r="B240" s="44"/>
      <c r="C240" s="44"/>
      <c r="D240" s="44"/>
      <c r="E240" s="76"/>
      <c r="F240" s="74"/>
      <c r="G240" s="46"/>
      <c r="H240" s="45"/>
      <c r="I240" s="56"/>
      <c r="L240" s="53"/>
      <c r="M240" s="49"/>
      <c r="O240" s="20"/>
      <c r="P240" s="20"/>
      <c r="Q240" s="20"/>
    </row>
    <row r="241" spans="1:17" ht="11.25" customHeight="1">
      <c r="A241" s="23"/>
      <c r="B241" s="44"/>
      <c r="C241" s="44"/>
      <c r="D241" s="44"/>
      <c r="E241" s="76"/>
      <c r="F241" s="74"/>
      <c r="G241" s="46"/>
      <c r="H241" s="45"/>
      <c r="I241" s="56"/>
      <c r="L241" s="53"/>
      <c r="M241" s="49"/>
      <c r="O241" s="20"/>
      <c r="P241" s="20"/>
      <c r="Q241" s="20"/>
    </row>
    <row r="242" spans="1:17" ht="11.25" customHeight="1">
      <c r="A242" s="23"/>
      <c r="B242" s="78"/>
      <c r="C242" s="34"/>
      <c r="D242" s="37"/>
      <c r="E242" s="41"/>
      <c r="F242" s="33"/>
      <c r="G242" s="26"/>
      <c r="H242" s="26"/>
      <c r="I242" s="52"/>
      <c r="J242" s="48"/>
      <c r="K242" s="26"/>
      <c r="L242" s="20"/>
      <c r="M242" s="49"/>
      <c r="O242" s="20"/>
      <c r="P242" s="20"/>
      <c r="Q242" s="20"/>
    </row>
    <row r="243" spans="1:17" ht="11.25" customHeight="1">
      <c r="B243" s="79"/>
      <c r="C243" s="35"/>
      <c r="D243" s="39"/>
      <c r="E243" s="43"/>
      <c r="F243" s="33"/>
      <c r="G243" s="25"/>
      <c r="H243" s="25"/>
      <c r="I243" s="54"/>
      <c r="J243" s="50"/>
      <c r="L243" s="20"/>
      <c r="M243" s="49"/>
      <c r="O243" s="20"/>
      <c r="P243" s="20"/>
      <c r="Q243" s="20"/>
    </row>
    <row r="244" spans="1:17" ht="11.25" customHeight="1">
      <c r="A244" s="21"/>
      <c r="B244" s="20"/>
      <c r="C244" s="21"/>
      <c r="D244" s="38"/>
      <c r="E244" s="42"/>
      <c r="F244" s="56"/>
      <c r="G244" s="24"/>
      <c r="H244" s="24"/>
      <c r="I244" s="53"/>
      <c r="J244" s="49"/>
      <c r="K244" s="24"/>
      <c r="L244" s="20"/>
      <c r="M244" s="49"/>
      <c r="O244" s="20"/>
      <c r="P244" s="20"/>
      <c r="Q244" s="20"/>
    </row>
    <row r="245" spans="1:17" ht="11.25" customHeight="1">
      <c r="A245" s="21"/>
      <c r="B245" s="20"/>
      <c r="C245" s="21"/>
      <c r="D245" s="38"/>
      <c r="E245" s="42"/>
      <c r="F245" s="56"/>
      <c r="G245" s="24"/>
      <c r="H245" s="24"/>
      <c r="I245" s="53"/>
      <c r="J245" s="49"/>
      <c r="K245" s="24"/>
      <c r="L245" s="20"/>
      <c r="M245" s="49"/>
      <c r="O245" s="20"/>
      <c r="P245" s="20"/>
      <c r="Q245" s="20"/>
    </row>
    <row r="246" spans="1:17" ht="11.25" customHeight="1">
      <c r="A246" s="21"/>
      <c r="B246" s="20"/>
      <c r="C246" s="21"/>
      <c r="D246" s="38"/>
      <c r="E246" s="42"/>
      <c r="F246" s="56"/>
      <c r="G246" s="24"/>
      <c r="H246" s="24"/>
      <c r="I246" s="53"/>
      <c r="J246" s="49"/>
      <c r="K246" s="24"/>
      <c r="L246" s="20"/>
      <c r="M246" s="49"/>
      <c r="O246" s="20"/>
      <c r="P246" s="20"/>
      <c r="Q246" s="20"/>
    </row>
    <row r="247" spans="1:17" ht="11.25" customHeight="1">
      <c r="A247" s="21"/>
      <c r="B247" s="20"/>
      <c r="C247" s="21"/>
      <c r="D247" s="38"/>
      <c r="E247" s="42"/>
      <c r="F247" s="56"/>
      <c r="G247" s="24"/>
      <c r="H247" s="24"/>
      <c r="I247" s="53"/>
      <c r="J247" s="49"/>
      <c r="K247" s="24"/>
      <c r="L247" s="20"/>
      <c r="M247" s="49"/>
      <c r="O247" s="20"/>
      <c r="P247" s="20"/>
      <c r="Q247" s="20"/>
    </row>
    <row r="248" spans="1:17" ht="11.25" customHeight="1">
      <c r="A248" s="21"/>
      <c r="B248" s="20"/>
      <c r="C248" s="21"/>
      <c r="D248" s="38"/>
      <c r="E248" s="42"/>
      <c r="F248" s="56"/>
      <c r="G248" s="24"/>
      <c r="H248" s="24"/>
      <c r="I248" s="53"/>
      <c r="J248" s="49"/>
      <c r="K248" s="24"/>
      <c r="L248" s="20"/>
      <c r="M248" s="49"/>
      <c r="O248" s="20"/>
      <c r="P248" s="20"/>
      <c r="Q248" s="20"/>
    </row>
    <row r="249" spans="1:17" ht="11.25" customHeight="1">
      <c r="A249" s="21"/>
      <c r="B249" s="20"/>
      <c r="C249" s="21"/>
      <c r="D249" s="38"/>
      <c r="E249" s="42"/>
      <c r="F249" s="56"/>
      <c r="G249" s="24"/>
      <c r="H249" s="24"/>
      <c r="I249" s="53"/>
      <c r="J249" s="49"/>
      <c r="K249" s="24"/>
      <c r="L249" s="20"/>
      <c r="M249" s="49"/>
      <c r="O249" s="20"/>
      <c r="P249" s="20"/>
      <c r="Q249" s="20"/>
    </row>
    <row r="250" spans="1:17" ht="11.25" customHeight="1">
      <c r="A250" s="21"/>
      <c r="B250" s="20"/>
      <c r="C250" s="21"/>
      <c r="D250" s="38"/>
      <c r="E250" s="42"/>
      <c r="F250" s="56"/>
      <c r="G250" s="24"/>
      <c r="H250" s="24"/>
      <c r="I250" s="53"/>
      <c r="J250" s="49"/>
      <c r="K250" s="24"/>
      <c r="L250" s="20"/>
      <c r="M250" s="49"/>
      <c r="O250" s="20"/>
      <c r="P250" s="20"/>
      <c r="Q250" s="20"/>
    </row>
    <row r="251" spans="1:17" ht="11.25" customHeight="1">
      <c r="A251" s="21"/>
      <c r="B251" s="20"/>
      <c r="C251" s="21"/>
      <c r="D251" s="38"/>
      <c r="E251" s="42"/>
      <c r="F251" s="56"/>
      <c r="G251" s="24"/>
      <c r="H251" s="24"/>
      <c r="I251" s="53"/>
      <c r="J251" s="49"/>
      <c r="K251" s="24"/>
      <c r="L251" s="20"/>
      <c r="M251" s="49"/>
      <c r="O251" s="20"/>
      <c r="P251" s="20"/>
      <c r="Q251" s="20"/>
    </row>
    <row r="252" spans="1:17" ht="11.25" customHeight="1">
      <c r="A252" s="23"/>
    </row>
    <row r="253" spans="1:17" ht="11.25" customHeight="1">
      <c r="A253" s="23"/>
    </row>
    <row r="254" spans="1:17" ht="11.25" customHeight="1">
      <c r="A254" s="23"/>
    </row>
    <row r="255" spans="1:17" ht="11.25" customHeight="1">
      <c r="A255" s="23"/>
    </row>
    <row r="256" spans="1:17" ht="11.25" customHeight="1">
      <c r="A256" s="23"/>
    </row>
    <row r="257" spans="1:1" ht="11.25" customHeight="1">
      <c r="A257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2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1</v>
      </c>
      <c r="T2" s="14">
        <f>SUMIFS(data!$E:$E, data!$O:$O, 2, data!$P:$P, 7, data!$L:$L, 1)</f>
        <v>1</v>
      </c>
      <c r="U2" s="14">
        <f>SUMIFS(data!$E:$E, data!$O:$O, 3, data!$P:$P, 7, data!$L:$L, 1)</f>
        <v>1</v>
      </c>
      <c r="V2" s="14">
        <f>SUMIFS(data!$E:$E, data!$O:$O, 1, data!$P:$P, 8, data!$L:$L, 1)</f>
        <v>1</v>
      </c>
      <c r="W2" s="14">
        <f>SUMIFS(data!$E:$E, data!$O:$O, 2, data!$P:$P, 8, data!$L:$L, 1)</f>
        <v>2</v>
      </c>
      <c r="X2" s="14">
        <f>SUMIFS(data!$E:$E, data!$O:$O, 3, data!$P:$P, 8, data!$L:$L, 1)</f>
        <v>5</v>
      </c>
      <c r="Y2" s="14">
        <f>SUMIFS(data!$E:$E, data!$O:$O, 1, data!$P:$P, 9, data!$L:$L, 1)</f>
        <v>15</v>
      </c>
      <c r="Z2" s="14">
        <f>SUMIFS(data!$E:$E, data!$O:$O, 2, data!$P:$P, 9, data!$L:$L, 1)</f>
        <v>17</v>
      </c>
      <c r="AA2" s="14">
        <f>SUMIFS(data!$E:$E, data!$O:$O, 3, data!$P:$P, 9, data!$L:$L, 1)</f>
        <v>27</v>
      </c>
      <c r="AB2" s="14">
        <f>SUMIFS(data!$E:$E, data!$O:$O, 1, data!$P:$P, 10, data!$L:$L, 1)</f>
        <v>28</v>
      </c>
      <c r="AC2" s="14">
        <f>SUMIFS(data!$E:$E, data!$O:$O, 2, data!$P:$P, 10, data!$L:$L, 1)</f>
        <v>18</v>
      </c>
      <c r="AD2" s="14">
        <f>SUMIFS(data!$E:$E, data!$O:$O, 3, data!$P:$P, 10, data!$L:$L, 1)</f>
        <v>12</v>
      </c>
      <c r="AE2" s="14">
        <f>SUMIFS(data!$E:$E, data!$O:$O, 1, data!$P:$P, 11, data!$L:$L, 1)</f>
        <v>5</v>
      </c>
      <c r="AF2" s="14">
        <f>SUMIFS(data!$E:$E, data!$O:$O, 2, data!$P:$P, 11, data!$L:$L, 1)</f>
        <v>2</v>
      </c>
      <c r="AG2" s="14">
        <f>SUMIFS(data!$E:$E, data!$O:$O, 3, data!$P:$P, 11, data!$L:$L, 1)</f>
        <v>3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SUM(AM3:AM65)</f>
        <v>141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2</v>
      </c>
    </row>
    <row r="4" spans="1:39">
      <c r="A4" s="3" t="s">
        <v>4</v>
      </c>
      <c r="B4" s="4"/>
      <c r="C4" s="5"/>
      <c r="D4" s="4"/>
      <c r="E4" s="4"/>
      <c r="F4" s="4"/>
      <c r="G4" s="100">
        <f>SUM(A2:AJ2)</f>
        <v>141</v>
      </c>
      <c r="H4" s="101"/>
      <c r="I4" s="101"/>
      <c r="J4" s="101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1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2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1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4</v>
      </c>
    </row>
    <row r="43" spans="38:39">
      <c r="AL43">
        <v>1989</v>
      </c>
      <c r="AM43">
        <f>SUMIFS(data!$E:$E, data!$Q:$Q, "1989", data!$L:$L, 1)</f>
        <v>3</v>
      </c>
    </row>
    <row r="44" spans="38:39">
      <c r="AL44">
        <v>1990</v>
      </c>
      <c r="AM44">
        <f>SUMIFS(data!$E:$E, data!$Q:$Q, "1990", data!$L:$L, 1)</f>
        <v>6</v>
      </c>
    </row>
    <row r="45" spans="38:39">
      <c r="AL45">
        <v>1991</v>
      </c>
      <c r="AM45">
        <f>SUMIFS(data!$E:$E, data!$Q:$Q, "1991", data!$L:$L, 1)</f>
        <v>5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1</v>
      </c>
    </row>
    <row r="49" spans="38:41">
      <c r="AL49">
        <v>1995</v>
      </c>
      <c r="AM49">
        <f>SUMIFS(data!$E:$E, data!$Q:$Q, "1995", data!$L:$L, 1)</f>
        <v>3</v>
      </c>
    </row>
    <row r="50" spans="38:41">
      <c r="AL50">
        <v>1996</v>
      </c>
      <c r="AM50">
        <f>SUMIFS(data!$E:$E, data!$Q:$Q, "1996", data!$L:$L, 1)</f>
        <v>2</v>
      </c>
    </row>
    <row r="51" spans="38:41">
      <c r="AL51">
        <v>1997</v>
      </c>
      <c r="AM51">
        <f>SUMIFS(data!$E:$E, data!$Q:$Q, "1997", data!$L:$L, 1)</f>
        <v>1</v>
      </c>
    </row>
    <row r="52" spans="38:41">
      <c r="AL52">
        <v>1998</v>
      </c>
      <c r="AM52">
        <f>SUMIFS(data!$E:$E, data!$Q:$Q, "1998", data!$L:$L, 1)</f>
        <v>3</v>
      </c>
    </row>
    <row r="53" spans="38:41">
      <c r="AL53">
        <v>1999</v>
      </c>
      <c r="AM53">
        <f>SUMIFS(data!$E:$E, data!$Q:$Q, "1999", data!$L:$L, 1)</f>
        <v>8</v>
      </c>
    </row>
    <row r="54" spans="38:41">
      <c r="AL54">
        <v>2000</v>
      </c>
      <c r="AM54">
        <f>SUMIFS(data!$E:$E, data!$Q:$Q, "2000", data!$L:$L, 1)</f>
        <v>4</v>
      </c>
    </row>
    <row r="55" spans="38:41">
      <c r="AL55">
        <v>2001</v>
      </c>
      <c r="AM55">
        <f>SUMIFS(data!$E:$E, data!$Q:$Q, "2001", data!$L:$L, 1)</f>
        <v>6</v>
      </c>
    </row>
    <row r="56" spans="38:41">
      <c r="AL56">
        <v>2002</v>
      </c>
      <c r="AM56">
        <f>SUMIFS(data!$E:$E, data!$Q:$Q, "2002", data!$L:$L, 1)</f>
        <v>3</v>
      </c>
    </row>
    <row r="57" spans="38:41">
      <c r="AL57">
        <v>2003</v>
      </c>
      <c r="AM57">
        <f>SUMIFS(data!$E:$E, data!$Q:$Q, "2003", data!$L:$L, 1)</f>
        <v>5</v>
      </c>
    </row>
    <row r="58" spans="38:41">
      <c r="AL58">
        <v>2004</v>
      </c>
      <c r="AM58">
        <f>SUMIFS(data!$E:$E, data!$Q:$Q, "2004", data!$L:$L, 1)</f>
        <v>6</v>
      </c>
    </row>
    <row r="59" spans="38:41">
      <c r="AL59">
        <v>2005</v>
      </c>
      <c r="AM59">
        <f>SUMIFS(data!$E:$E, data!$Q:$Q, "2005", data!$L:$L, 1)</f>
        <v>11</v>
      </c>
    </row>
    <row r="60" spans="38:41">
      <c r="AL60">
        <v>2006</v>
      </c>
      <c r="AM60">
        <f>SUMIFS(data!$E:$E, data!$Q:$Q, "2006", data!$L:$L, 1)</f>
        <v>9</v>
      </c>
    </row>
    <row r="61" spans="38:41">
      <c r="AL61">
        <v>2007</v>
      </c>
      <c r="AM61">
        <f>SUMIFS(data!$E:$E, data!$Q:$Q, "2007", data!$L:$L, 1)</f>
        <v>18</v>
      </c>
    </row>
    <row r="62" spans="38:41">
      <c r="AL62">
        <v>2008</v>
      </c>
      <c r="AM62">
        <f>SUMIFS(data!$E:$E, data!$Q:$Q, "2008", data!$L:$L, 1)</f>
        <v>13</v>
      </c>
    </row>
    <row r="63" spans="38:41">
      <c r="AL63">
        <v>2009</v>
      </c>
      <c r="AM63">
        <f>SUMIFS(data!$E:$E, data!$Q:$Q, "2009", data!$L:$L, 1)</f>
        <v>18</v>
      </c>
    </row>
    <row r="64" spans="38:41">
      <c r="AO64" t="s">
        <v>273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14</v>
      </c>
    </row>
    <row r="4" spans="11:14">
      <c r="L4" s="2" t="s">
        <v>44</v>
      </c>
      <c r="M4" s="2" t="s">
        <v>67</v>
      </c>
      <c r="N4" s="2">
        <f>SUMIFS(data!E:E, data!B:B, "=ayr", data!L:L, 1)</f>
        <v>5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6" t="s">
        <v>229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10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7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4</v>
      </c>
    </row>
    <row r="20" spans="12:14">
      <c r="L20" s="2" t="s">
        <v>56</v>
      </c>
      <c r="M20" s="2" t="s">
        <v>78</v>
      </c>
      <c r="N20" s="2">
        <f>SUMIFS(data!E:E, data!B:B, "=ork", data!L:L, 1)</f>
        <v>25</v>
      </c>
    </row>
    <row r="21" spans="12:14">
      <c r="L21" s="2" t="s">
        <v>62</v>
      </c>
      <c r="M21" s="2" t="s">
        <v>79</v>
      </c>
      <c r="N21" s="2">
        <f>SUMIFS(data!E:E, data!B:B, "=oheb", data!L:L, 1)</f>
        <v>37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30</v>
      </c>
    </row>
    <row r="24" spans="12:14">
      <c r="L24" s="2" t="s">
        <v>59</v>
      </c>
      <c r="M24" s="2" t="s">
        <v>82</v>
      </c>
      <c r="N24" s="2">
        <f>SUMIFS(data!E:E, data!B:B, "=forth", data!L:L, 1)</f>
        <v>2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141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  <row r="34" spans="12:12">
      <c r="L34" t="s">
        <v>273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2023-05-10T16:09:07Z</dcterms:modified>
</cp:coreProperties>
</file>