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8705"/>
  <workbookPr saveExternalLinkValues="0" autoCompressPictures="0"/>
  <bookViews>
    <workbookView xWindow="0" yWindow="-460" windowWidth="25600" windowHeight="16000"/>
  </bookViews>
  <sheets>
    <sheet name="data" sheetId="1" r:id="rId1"/>
    <sheet name="sbrc report tables" sheetId="4" r:id="rId2"/>
    <sheet name="sbrc report graphs" sheetId="5" r:id="rId3"/>
  </sheets>
  <definedNames>
    <definedName name="_xlnm._FilterDatabase" localSheetId="0" hidden="1">data!$A$1:$EE$214</definedName>
    <definedName name="_xlnm.Print_Area" localSheetId="2">'sbrc report graphs'!$E$1:$M$30</definedName>
    <definedName name="_xlnm.Print_Area" localSheetId="1">'sbrc report tables'!$A$5:$AJ$30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M2" i="4" l="1"/>
  <c r="Q199" i="1"/>
  <c r="EE199" i="1"/>
  <c r="ED199" i="1"/>
  <c r="EC199" i="1"/>
  <c r="EB199" i="1"/>
  <c r="EA199" i="1"/>
  <c r="DZ199" i="1"/>
  <c r="DY199" i="1"/>
  <c r="DX199" i="1"/>
  <c r="DW199" i="1"/>
  <c r="DV199" i="1"/>
  <c r="DU199" i="1"/>
  <c r="DT199" i="1"/>
  <c r="DS199" i="1"/>
  <c r="DR199" i="1"/>
  <c r="DQ199" i="1"/>
  <c r="DP199" i="1"/>
  <c r="DO199" i="1"/>
  <c r="DN199" i="1"/>
  <c r="DM199" i="1"/>
  <c r="DL199" i="1"/>
  <c r="DK199" i="1"/>
  <c r="DJ199" i="1"/>
  <c r="DI199" i="1"/>
  <c r="DH199" i="1"/>
  <c r="DG199" i="1"/>
  <c r="DF199" i="1"/>
  <c r="DE199" i="1"/>
  <c r="DD199" i="1"/>
  <c r="DC199" i="1"/>
  <c r="P199" i="1"/>
  <c r="O199" i="1"/>
  <c r="Q198" i="1"/>
  <c r="EE198" i="1"/>
  <c r="ED198" i="1"/>
  <c r="EC198" i="1"/>
  <c r="EB198" i="1"/>
  <c r="EA198" i="1"/>
  <c r="DZ198" i="1"/>
  <c r="DY198" i="1"/>
  <c r="DX198" i="1"/>
  <c r="DW198" i="1"/>
  <c r="DV198" i="1"/>
  <c r="DU198" i="1"/>
  <c r="DT198" i="1"/>
  <c r="DS198" i="1"/>
  <c r="DR198" i="1"/>
  <c r="DQ198" i="1"/>
  <c r="DP198" i="1"/>
  <c r="DO198" i="1"/>
  <c r="DN198" i="1"/>
  <c r="DM198" i="1"/>
  <c r="DL198" i="1"/>
  <c r="DK198" i="1"/>
  <c r="DJ198" i="1"/>
  <c r="DI198" i="1"/>
  <c r="DH198" i="1"/>
  <c r="DG198" i="1"/>
  <c r="DF198" i="1"/>
  <c r="DE198" i="1"/>
  <c r="DD198" i="1"/>
  <c r="DC198" i="1"/>
  <c r="P198" i="1"/>
  <c r="O198" i="1"/>
  <c r="Q196" i="1"/>
  <c r="EE196" i="1"/>
  <c r="ED196" i="1"/>
  <c r="EC196" i="1"/>
  <c r="EB196" i="1"/>
  <c r="EA196" i="1"/>
  <c r="DZ196" i="1"/>
  <c r="DY196" i="1"/>
  <c r="DX196" i="1"/>
  <c r="DW196" i="1"/>
  <c r="DV196" i="1"/>
  <c r="DU196" i="1"/>
  <c r="DT196" i="1"/>
  <c r="DS196" i="1"/>
  <c r="DR196" i="1"/>
  <c r="DQ196" i="1"/>
  <c r="DP196" i="1"/>
  <c r="DO196" i="1"/>
  <c r="DN196" i="1"/>
  <c r="DM196" i="1"/>
  <c r="DL196" i="1"/>
  <c r="DK196" i="1"/>
  <c r="DJ196" i="1"/>
  <c r="DI196" i="1"/>
  <c r="DH196" i="1"/>
  <c r="DG196" i="1"/>
  <c r="DF196" i="1"/>
  <c r="DE196" i="1"/>
  <c r="DD196" i="1"/>
  <c r="DC196" i="1"/>
  <c r="P196" i="1"/>
  <c r="O196" i="1"/>
  <c r="Q194" i="1"/>
  <c r="EE194" i="1"/>
  <c r="ED194" i="1"/>
  <c r="EC194" i="1"/>
  <c r="EB194" i="1"/>
  <c r="EA194" i="1"/>
  <c r="DZ194" i="1"/>
  <c r="DY194" i="1"/>
  <c r="DX194" i="1"/>
  <c r="DW194" i="1"/>
  <c r="DV194" i="1"/>
  <c r="DU194" i="1"/>
  <c r="DT194" i="1"/>
  <c r="DS194" i="1"/>
  <c r="DR194" i="1"/>
  <c r="DQ194" i="1"/>
  <c r="DP194" i="1"/>
  <c r="DO194" i="1"/>
  <c r="DN194" i="1"/>
  <c r="DM194" i="1"/>
  <c r="DL194" i="1"/>
  <c r="DK194" i="1"/>
  <c r="DJ194" i="1"/>
  <c r="DI194" i="1"/>
  <c r="DH194" i="1"/>
  <c r="DG194" i="1"/>
  <c r="DF194" i="1"/>
  <c r="DE194" i="1"/>
  <c r="DD194" i="1"/>
  <c r="DC194" i="1"/>
  <c r="P194" i="1"/>
  <c r="O194" i="1"/>
  <c r="Q192" i="1"/>
  <c r="EE192" i="1"/>
  <c r="ED192" i="1"/>
  <c r="EC192" i="1"/>
  <c r="EB192" i="1"/>
  <c r="EA192" i="1"/>
  <c r="DZ192" i="1"/>
  <c r="DY192" i="1"/>
  <c r="DX192" i="1"/>
  <c r="DW192" i="1"/>
  <c r="DV192" i="1"/>
  <c r="DU192" i="1"/>
  <c r="DT192" i="1"/>
  <c r="DS192" i="1"/>
  <c r="DR192" i="1"/>
  <c r="DQ192" i="1"/>
  <c r="DP192" i="1"/>
  <c r="DO192" i="1"/>
  <c r="DN192" i="1"/>
  <c r="DM192" i="1"/>
  <c r="DL192" i="1"/>
  <c r="DK192" i="1"/>
  <c r="DJ192" i="1"/>
  <c r="DI192" i="1"/>
  <c r="DH192" i="1"/>
  <c r="DG192" i="1"/>
  <c r="DF192" i="1"/>
  <c r="DE192" i="1"/>
  <c r="DD192" i="1"/>
  <c r="DC192" i="1"/>
  <c r="P192" i="1"/>
  <c r="O192" i="1"/>
  <c r="Q190" i="1"/>
  <c r="EE190" i="1"/>
  <c r="ED190" i="1"/>
  <c r="EC190" i="1"/>
  <c r="EB190" i="1"/>
  <c r="EA190" i="1"/>
  <c r="DZ190" i="1"/>
  <c r="DY190" i="1"/>
  <c r="DX190" i="1"/>
  <c r="DW190" i="1"/>
  <c r="DV190" i="1"/>
  <c r="DU190" i="1"/>
  <c r="DT190" i="1"/>
  <c r="DS190" i="1"/>
  <c r="DR190" i="1"/>
  <c r="DQ190" i="1"/>
  <c r="DP190" i="1"/>
  <c r="DO190" i="1"/>
  <c r="DN190" i="1"/>
  <c r="DM190" i="1"/>
  <c r="DL190" i="1"/>
  <c r="DK190" i="1"/>
  <c r="DJ190" i="1"/>
  <c r="DI190" i="1"/>
  <c r="DH190" i="1"/>
  <c r="DG190" i="1"/>
  <c r="DF190" i="1"/>
  <c r="DE190" i="1"/>
  <c r="DD190" i="1"/>
  <c r="DC190" i="1"/>
  <c r="P190" i="1"/>
  <c r="O190" i="1"/>
  <c r="Q188" i="1"/>
  <c r="EE188" i="1"/>
  <c r="ED188" i="1"/>
  <c r="EC188" i="1"/>
  <c r="EB188" i="1"/>
  <c r="EA188" i="1"/>
  <c r="DZ188" i="1"/>
  <c r="DY188" i="1"/>
  <c r="DX188" i="1"/>
  <c r="DW188" i="1"/>
  <c r="DV188" i="1"/>
  <c r="DU188" i="1"/>
  <c r="DT188" i="1"/>
  <c r="DS188" i="1"/>
  <c r="DR188" i="1"/>
  <c r="DQ188" i="1"/>
  <c r="DP188" i="1"/>
  <c r="DO188" i="1"/>
  <c r="DN188" i="1"/>
  <c r="DM188" i="1"/>
  <c r="DL188" i="1"/>
  <c r="DK188" i="1"/>
  <c r="DJ188" i="1"/>
  <c r="DI188" i="1"/>
  <c r="DH188" i="1"/>
  <c r="DG188" i="1"/>
  <c r="DF188" i="1"/>
  <c r="DE188" i="1"/>
  <c r="DD188" i="1"/>
  <c r="DC188" i="1"/>
  <c r="P188" i="1"/>
  <c r="O188" i="1"/>
  <c r="Q197" i="1"/>
  <c r="EE197" i="1"/>
  <c r="ED197" i="1"/>
  <c r="EC197" i="1"/>
  <c r="EB197" i="1"/>
  <c r="EA197" i="1"/>
  <c r="DZ197" i="1"/>
  <c r="DY197" i="1"/>
  <c r="DX197" i="1"/>
  <c r="DW197" i="1"/>
  <c r="DV197" i="1"/>
  <c r="DU197" i="1"/>
  <c r="DT197" i="1"/>
  <c r="DS197" i="1"/>
  <c r="DR197" i="1"/>
  <c r="DQ197" i="1"/>
  <c r="DP197" i="1"/>
  <c r="DO197" i="1"/>
  <c r="DN197" i="1"/>
  <c r="DM197" i="1"/>
  <c r="DL197" i="1"/>
  <c r="DK197" i="1"/>
  <c r="DJ197" i="1"/>
  <c r="DI197" i="1"/>
  <c r="DH197" i="1"/>
  <c r="DG197" i="1"/>
  <c r="DF197" i="1"/>
  <c r="DE197" i="1"/>
  <c r="DD197" i="1"/>
  <c r="DC197" i="1"/>
  <c r="P197" i="1"/>
  <c r="O197" i="1"/>
  <c r="Q195" i="1"/>
  <c r="EE195" i="1"/>
  <c r="ED195" i="1"/>
  <c r="EC195" i="1"/>
  <c r="EB195" i="1"/>
  <c r="EA195" i="1"/>
  <c r="DZ195" i="1"/>
  <c r="DY195" i="1"/>
  <c r="DX195" i="1"/>
  <c r="DW195" i="1"/>
  <c r="DV195" i="1"/>
  <c r="DU195" i="1"/>
  <c r="DT195" i="1"/>
  <c r="DS195" i="1"/>
  <c r="DR195" i="1"/>
  <c r="DQ195" i="1"/>
  <c r="DP195" i="1"/>
  <c r="DO195" i="1"/>
  <c r="DN195" i="1"/>
  <c r="DM195" i="1"/>
  <c r="DL195" i="1"/>
  <c r="DK195" i="1"/>
  <c r="DJ195" i="1"/>
  <c r="DI195" i="1"/>
  <c r="DH195" i="1"/>
  <c r="DG195" i="1"/>
  <c r="DF195" i="1"/>
  <c r="DE195" i="1"/>
  <c r="DD195" i="1"/>
  <c r="DC195" i="1"/>
  <c r="P195" i="1"/>
  <c r="O195" i="1"/>
  <c r="Q193" i="1"/>
  <c r="EE193" i="1"/>
  <c r="ED193" i="1"/>
  <c r="EC193" i="1"/>
  <c r="EB193" i="1"/>
  <c r="EA193" i="1"/>
  <c r="DZ193" i="1"/>
  <c r="DY193" i="1"/>
  <c r="DX193" i="1"/>
  <c r="DW193" i="1"/>
  <c r="DV193" i="1"/>
  <c r="DU193" i="1"/>
  <c r="DT193" i="1"/>
  <c r="DS193" i="1"/>
  <c r="DR193" i="1"/>
  <c r="DQ193" i="1"/>
  <c r="DP193" i="1"/>
  <c r="DO193" i="1"/>
  <c r="DN193" i="1"/>
  <c r="DM193" i="1"/>
  <c r="DL193" i="1"/>
  <c r="DK193" i="1"/>
  <c r="DJ193" i="1"/>
  <c r="DI193" i="1"/>
  <c r="DH193" i="1"/>
  <c r="DG193" i="1"/>
  <c r="DF193" i="1"/>
  <c r="DE193" i="1"/>
  <c r="DD193" i="1"/>
  <c r="DC193" i="1"/>
  <c r="P193" i="1"/>
  <c r="O193" i="1"/>
  <c r="Q191" i="1"/>
  <c r="EE191" i="1"/>
  <c r="ED191" i="1"/>
  <c r="EC191" i="1"/>
  <c r="EB191" i="1"/>
  <c r="EA191" i="1"/>
  <c r="DZ191" i="1"/>
  <c r="DY191" i="1"/>
  <c r="DX191" i="1"/>
  <c r="DW191" i="1"/>
  <c r="DV191" i="1"/>
  <c r="DU191" i="1"/>
  <c r="DT191" i="1"/>
  <c r="DS191" i="1"/>
  <c r="DR191" i="1"/>
  <c r="DQ191" i="1"/>
  <c r="DP191" i="1"/>
  <c r="DO191" i="1"/>
  <c r="DN191" i="1"/>
  <c r="DM191" i="1"/>
  <c r="DL191" i="1"/>
  <c r="DK191" i="1"/>
  <c r="DJ191" i="1"/>
  <c r="DI191" i="1"/>
  <c r="DH191" i="1"/>
  <c r="DG191" i="1"/>
  <c r="DF191" i="1"/>
  <c r="DE191" i="1"/>
  <c r="DD191" i="1"/>
  <c r="DC191" i="1"/>
  <c r="P191" i="1"/>
  <c r="O191" i="1"/>
  <c r="Q189" i="1"/>
  <c r="EE189" i="1"/>
  <c r="ED189" i="1"/>
  <c r="EC189" i="1"/>
  <c r="EB189" i="1"/>
  <c r="EA189" i="1"/>
  <c r="DZ189" i="1"/>
  <c r="DY189" i="1"/>
  <c r="DX189" i="1"/>
  <c r="DW189" i="1"/>
  <c r="DV189" i="1"/>
  <c r="DU189" i="1"/>
  <c r="DT189" i="1"/>
  <c r="DS189" i="1"/>
  <c r="DR189" i="1"/>
  <c r="DQ189" i="1"/>
  <c r="DP189" i="1"/>
  <c r="DO189" i="1"/>
  <c r="DN189" i="1"/>
  <c r="DM189" i="1"/>
  <c r="DL189" i="1"/>
  <c r="DK189" i="1"/>
  <c r="DJ189" i="1"/>
  <c r="DI189" i="1"/>
  <c r="DH189" i="1"/>
  <c r="DG189" i="1"/>
  <c r="DF189" i="1"/>
  <c r="DE189" i="1"/>
  <c r="DD189" i="1"/>
  <c r="DC189" i="1"/>
  <c r="P189" i="1"/>
  <c r="O189" i="1"/>
  <c r="Q187" i="1"/>
  <c r="EE187" i="1"/>
  <c r="ED187" i="1"/>
  <c r="EC187" i="1"/>
  <c r="EB187" i="1"/>
  <c r="EA187" i="1"/>
  <c r="DZ187" i="1"/>
  <c r="DY187" i="1"/>
  <c r="DX187" i="1"/>
  <c r="DW187" i="1"/>
  <c r="DV187" i="1"/>
  <c r="DU187" i="1"/>
  <c r="DT187" i="1"/>
  <c r="DS187" i="1"/>
  <c r="DR187" i="1"/>
  <c r="DQ187" i="1"/>
  <c r="DP187" i="1"/>
  <c r="DO187" i="1"/>
  <c r="DN187" i="1"/>
  <c r="DM187" i="1"/>
  <c r="DL187" i="1"/>
  <c r="DK187" i="1"/>
  <c r="DJ187" i="1"/>
  <c r="DI187" i="1"/>
  <c r="DH187" i="1"/>
  <c r="DG187" i="1"/>
  <c r="DF187" i="1"/>
  <c r="DE187" i="1"/>
  <c r="DD187" i="1"/>
  <c r="DC187" i="1"/>
  <c r="P187" i="1"/>
  <c r="O187" i="1"/>
  <c r="Q186" i="1"/>
  <c r="EE186" i="1"/>
  <c r="ED186" i="1"/>
  <c r="EC186" i="1"/>
  <c r="EB186" i="1"/>
  <c r="EA186" i="1"/>
  <c r="DZ186" i="1"/>
  <c r="DY186" i="1"/>
  <c r="DX186" i="1"/>
  <c r="DW186" i="1"/>
  <c r="DV186" i="1"/>
  <c r="DU186" i="1"/>
  <c r="DT186" i="1"/>
  <c r="DS186" i="1"/>
  <c r="DR186" i="1"/>
  <c r="DQ186" i="1"/>
  <c r="DP186" i="1"/>
  <c r="DO186" i="1"/>
  <c r="DN186" i="1"/>
  <c r="DM186" i="1"/>
  <c r="DL186" i="1"/>
  <c r="DK186" i="1"/>
  <c r="DJ186" i="1"/>
  <c r="DI186" i="1"/>
  <c r="DH186" i="1"/>
  <c r="DG186" i="1"/>
  <c r="DF186" i="1"/>
  <c r="DE186" i="1"/>
  <c r="DD186" i="1"/>
  <c r="DC186" i="1"/>
  <c r="P186" i="1"/>
  <c r="O186" i="1"/>
  <c r="Q185" i="1"/>
  <c r="EE185" i="1"/>
  <c r="ED185" i="1"/>
  <c r="EC185" i="1"/>
  <c r="EB185" i="1"/>
  <c r="EA185" i="1"/>
  <c r="DZ185" i="1"/>
  <c r="DY185" i="1"/>
  <c r="DX185" i="1"/>
  <c r="DW185" i="1"/>
  <c r="DV185" i="1"/>
  <c r="DU185" i="1"/>
  <c r="DT185" i="1"/>
  <c r="DS185" i="1"/>
  <c r="DR185" i="1"/>
  <c r="DQ185" i="1"/>
  <c r="DP185" i="1"/>
  <c r="DO185" i="1"/>
  <c r="DN185" i="1"/>
  <c r="DM185" i="1"/>
  <c r="DL185" i="1"/>
  <c r="DK185" i="1"/>
  <c r="DJ185" i="1"/>
  <c r="DI185" i="1"/>
  <c r="DH185" i="1"/>
  <c r="DG185" i="1"/>
  <c r="DF185" i="1"/>
  <c r="DE185" i="1"/>
  <c r="DD185" i="1"/>
  <c r="DC185" i="1"/>
  <c r="P185" i="1"/>
  <c r="O185" i="1"/>
  <c r="Q2" i="1"/>
  <c r="Q3" i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AM3" i="4"/>
  <c r="AM4" i="4"/>
  <c r="AM5" i="4"/>
  <c r="AM6" i="4"/>
  <c r="AM7" i="4"/>
  <c r="AM8" i="4"/>
  <c r="AM9" i="4"/>
  <c r="AM10" i="4"/>
  <c r="AM11" i="4"/>
  <c r="AM12" i="4"/>
  <c r="AM13" i="4"/>
  <c r="AM14" i="4"/>
  <c r="AM15" i="4"/>
  <c r="AM16" i="4"/>
  <c r="AM17" i="4"/>
  <c r="AM18" i="4"/>
  <c r="AM19" i="4"/>
  <c r="AM20" i="4"/>
  <c r="AM21" i="4"/>
  <c r="AM22" i="4"/>
  <c r="AM23" i="4"/>
  <c r="AM24" i="4"/>
  <c r="AM25" i="4"/>
  <c r="AM26" i="4"/>
  <c r="AM27" i="4"/>
  <c r="AM28" i="4"/>
  <c r="AM29" i="4"/>
  <c r="AM30" i="4"/>
  <c r="AM31" i="4"/>
  <c r="AM32" i="4"/>
  <c r="AM33" i="4"/>
  <c r="AM34" i="4"/>
  <c r="AM35" i="4"/>
  <c r="AM36" i="4"/>
  <c r="AM37" i="4"/>
  <c r="AM38" i="4"/>
  <c r="AM39" i="4"/>
  <c r="AM40" i="4"/>
  <c r="AM41" i="4"/>
  <c r="AM42" i="4"/>
  <c r="AM43" i="4"/>
  <c r="AM44" i="4"/>
  <c r="AM45" i="4"/>
  <c r="AM46" i="4"/>
  <c r="AM47" i="4"/>
  <c r="AM48" i="4"/>
  <c r="AM49" i="4"/>
  <c r="AM50" i="4"/>
  <c r="AM51" i="4"/>
  <c r="AM52" i="4"/>
  <c r="AM53" i="4"/>
  <c r="AM54" i="4"/>
  <c r="AM55" i="4"/>
  <c r="AM56" i="4"/>
  <c r="AM57" i="4"/>
  <c r="AM58" i="4"/>
  <c r="AM59" i="4"/>
  <c r="AM60" i="4"/>
  <c r="AM61" i="4"/>
  <c r="AM62" i="4"/>
  <c r="AM63" i="4"/>
  <c r="AM64" i="4"/>
  <c r="AM65" i="4"/>
  <c r="AM66" i="4"/>
  <c r="AM67" i="4"/>
  <c r="AM68" i="4"/>
  <c r="AM69" i="4"/>
  <c r="AM70" i="4"/>
  <c r="AM71" i="4"/>
  <c r="AM72" i="4"/>
  <c r="AM73" i="4"/>
  <c r="EE18" i="1"/>
  <c r="ED18" i="1"/>
  <c r="EC18" i="1"/>
  <c r="EB18" i="1"/>
  <c r="EA18" i="1"/>
  <c r="DZ18" i="1"/>
  <c r="DY18" i="1"/>
  <c r="DX18" i="1"/>
  <c r="DW18" i="1"/>
  <c r="DV18" i="1"/>
  <c r="DU18" i="1"/>
  <c r="DT18" i="1"/>
  <c r="DS18" i="1"/>
  <c r="DR18" i="1"/>
  <c r="DQ18" i="1"/>
  <c r="DP18" i="1"/>
  <c r="DO18" i="1"/>
  <c r="DN18" i="1"/>
  <c r="DM18" i="1"/>
  <c r="DL18" i="1"/>
  <c r="DK18" i="1"/>
  <c r="DJ18" i="1"/>
  <c r="DI18" i="1"/>
  <c r="DH18" i="1"/>
  <c r="DG18" i="1"/>
  <c r="DF18" i="1"/>
  <c r="DE18" i="1"/>
  <c r="DD18" i="1"/>
  <c r="DC18" i="1"/>
  <c r="P18" i="1"/>
  <c r="O18" i="1"/>
  <c r="O181" i="1"/>
  <c r="P181" i="1"/>
  <c r="DC181" i="1"/>
  <c r="DD181" i="1"/>
  <c r="DE181" i="1"/>
  <c r="DF181" i="1"/>
  <c r="DG181" i="1"/>
  <c r="DH181" i="1"/>
  <c r="DI181" i="1"/>
  <c r="DJ181" i="1"/>
  <c r="DK181" i="1"/>
  <c r="DL181" i="1"/>
  <c r="DM181" i="1"/>
  <c r="DN181" i="1"/>
  <c r="DO181" i="1"/>
  <c r="DP181" i="1"/>
  <c r="DQ181" i="1"/>
  <c r="DR181" i="1"/>
  <c r="DS181" i="1"/>
  <c r="DT181" i="1"/>
  <c r="DU181" i="1"/>
  <c r="DV181" i="1"/>
  <c r="DW181" i="1"/>
  <c r="DX181" i="1"/>
  <c r="DY181" i="1"/>
  <c r="DZ181" i="1"/>
  <c r="EA181" i="1"/>
  <c r="EB181" i="1"/>
  <c r="EC181" i="1"/>
  <c r="ED181" i="1"/>
  <c r="EE181" i="1"/>
  <c r="O182" i="1"/>
  <c r="P182" i="1"/>
  <c r="DC182" i="1"/>
  <c r="DD182" i="1"/>
  <c r="DE182" i="1"/>
  <c r="DF182" i="1"/>
  <c r="DG182" i="1"/>
  <c r="DH182" i="1"/>
  <c r="DI182" i="1"/>
  <c r="DJ182" i="1"/>
  <c r="DK182" i="1"/>
  <c r="DL182" i="1"/>
  <c r="DM182" i="1"/>
  <c r="DN182" i="1"/>
  <c r="DO182" i="1"/>
  <c r="DP182" i="1"/>
  <c r="DQ182" i="1"/>
  <c r="DR182" i="1"/>
  <c r="DS182" i="1"/>
  <c r="DT182" i="1"/>
  <c r="DU182" i="1"/>
  <c r="DV182" i="1"/>
  <c r="DW182" i="1"/>
  <c r="DX182" i="1"/>
  <c r="DY182" i="1"/>
  <c r="DZ182" i="1"/>
  <c r="EA182" i="1"/>
  <c r="EB182" i="1"/>
  <c r="EC182" i="1"/>
  <c r="ED182" i="1"/>
  <c r="EE182" i="1"/>
  <c r="O178" i="1"/>
  <c r="P178" i="1"/>
  <c r="DC178" i="1"/>
  <c r="DD178" i="1"/>
  <c r="DE178" i="1"/>
  <c r="DF178" i="1"/>
  <c r="DG178" i="1"/>
  <c r="DH178" i="1"/>
  <c r="DI178" i="1"/>
  <c r="DJ178" i="1"/>
  <c r="DK178" i="1"/>
  <c r="DL178" i="1"/>
  <c r="DM178" i="1"/>
  <c r="DN178" i="1"/>
  <c r="DO178" i="1"/>
  <c r="DP178" i="1"/>
  <c r="DQ178" i="1"/>
  <c r="DR178" i="1"/>
  <c r="DS178" i="1"/>
  <c r="DT178" i="1"/>
  <c r="DU178" i="1"/>
  <c r="DV178" i="1"/>
  <c r="DW178" i="1"/>
  <c r="DX178" i="1"/>
  <c r="DY178" i="1"/>
  <c r="DZ178" i="1"/>
  <c r="EA178" i="1"/>
  <c r="EB178" i="1"/>
  <c r="EC178" i="1"/>
  <c r="ED178" i="1"/>
  <c r="EE178" i="1"/>
  <c r="O175" i="1"/>
  <c r="P175" i="1"/>
  <c r="DC175" i="1"/>
  <c r="DD175" i="1"/>
  <c r="DE175" i="1"/>
  <c r="DF175" i="1"/>
  <c r="DG175" i="1"/>
  <c r="DH175" i="1"/>
  <c r="DI175" i="1"/>
  <c r="DJ175" i="1"/>
  <c r="DK175" i="1"/>
  <c r="DL175" i="1"/>
  <c r="DM175" i="1"/>
  <c r="DN175" i="1"/>
  <c r="DO175" i="1"/>
  <c r="DP175" i="1"/>
  <c r="DQ175" i="1"/>
  <c r="DR175" i="1"/>
  <c r="DS175" i="1"/>
  <c r="DT175" i="1"/>
  <c r="DU175" i="1"/>
  <c r="DV175" i="1"/>
  <c r="DW175" i="1"/>
  <c r="DX175" i="1"/>
  <c r="DY175" i="1"/>
  <c r="DZ175" i="1"/>
  <c r="EA175" i="1"/>
  <c r="EB175" i="1"/>
  <c r="EC175" i="1"/>
  <c r="ED175" i="1"/>
  <c r="EE175" i="1"/>
  <c r="O174" i="1"/>
  <c r="P174" i="1"/>
  <c r="DC174" i="1"/>
  <c r="DD174" i="1"/>
  <c r="DE174" i="1"/>
  <c r="DF174" i="1"/>
  <c r="DG174" i="1"/>
  <c r="DH174" i="1"/>
  <c r="DI174" i="1"/>
  <c r="DJ174" i="1"/>
  <c r="DK174" i="1"/>
  <c r="DL174" i="1"/>
  <c r="DM174" i="1"/>
  <c r="DN174" i="1"/>
  <c r="DO174" i="1"/>
  <c r="DP174" i="1"/>
  <c r="DQ174" i="1"/>
  <c r="DR174" i="1"/>
  <c r="DS174" i="1"/>
  <c r="DT174" i="1"/>
  <c r="DU174" i="1"/>
  <c r="DV174" i="1"/>
  <c r="DW174" i="1"/>
  <c r="DX174" i="1"/>
  <c r="DY174" i="1"/>
  <c r="DZ174" i="1"/>
  <c r="EA174" i="1"/>
  <c r="EB174" i="1"/>
  <c r="EC174" i="1"/>
  <c r="ED174" i="1"/>
  <c r="EE174" i="1"/>
  <c r="O173" i="1"/>
  <c r="P173" i="1"/>
  <c r="DC173" i="1"/>
  <c r="DD173" i="1"/>
  <c r="DE173" i="1"/>
  <c r="DF173" i="1"/>
  <c r="DG173" i="1"/>
  <c r="DH173" i="1"/>
  <c r="DI173" i="1"/>
  <c r="DJ173" i="1"/>
  <c r="DK173" i="1"/>
  <c r="DL173" i="1"/>
  <c r="DM173" i="1"/>
  <c r="DN173" i="1"/>
  <c r="DO173" i="1"/>
  <c r="DP173" i="1"/>
  <c r="DQ173" i="1"/>
  <c r="DR173" i="1"/>
  <c r="DS173" i="1"/>
  <c r="DT173" i="1"/>
  <c r="DU173" i="1"/>
  <c r="DV173" i="1"/>
  <c r="DW173" i="1"/>
  <c r="DX173" i="1"/>
  <c r="DY173" i="1"/>
  <c r="DZ173" i="1"/>
  <c r="EA173" i="1"/>
  <c r="EB173" i="1"/>
  <c r="EC173" i="1"/>
  <c r="ED173" i="1"/>
  <c r="EE173" i="1"/>
  <c r="O179" i="1"/>
  <c r="P179" i="1"/>
  <c r="DC179" i="1"/>
  <c r="DD179" i="1"/>
  <c r="DE179" i="1"/>
  <c r="DF179" i="1"/>
  <c r="DG179" i="1"/>
  <c r="DH179" i="1"/>
  <c r="DI179" i="1"/>
  <c r="DJ179" i="1"/>
  <c r="DK179" i="1"/>
  <c r="DL179" i="1"/>
  <c r="DM179" i="1"/>
  <c r="DN179" i="1"/>
  <c r="DO179" i="1"/>
  <c r="DP179" i="1"/>
  <c r="DQ179" i="1"/>
  <c r="DR179" i="1"/>
  <c r="DS179" i="1"/>
  <c r="DT179" i="1"/>
  <c r="DU179" i="1"/>
  <c r="DV179" i="1"/>
  <c r="DW179" i="1"/>
  <c r="DX179" i="1"/>
  <c r="DY179" i="1"/>
  <c r="DZ179" i="1"/>
  <c r="EA179" i="1"/>
  <c r="EB179" i="1"/>
  <c r="EC179" i="1"/>
  <c r="ED179" i="1"/>
  <c r="EE179" i="1"/>
  <c r="O177" i="1"/>
  <c r="P177" i="1"/>
  <c r="DC177" i="1"/>
  <c r="DD177" i="1"/>
  <c r="DE177" i="1"/>
  <c r="DF177" i="1"/>
  <c r="DG177" i="1"/>
  <c r="DH177" i="1"/>
  <c r="DI177" i="1"/>
  <c r="DJ177" i="1"/>
  <c r="DK177" i="1"/>
  <c r="DL177" i="1"/>
  <c r="DM177" i="1"/>
  <c r="DN177" i="1"/>
  <c r="DO177" i="1"/>
  <c r="DP177" i="1"/>
  <c r="DQ177" i="1"/>
  <c r="DR177" i="1"/>
  <c r="DS177" i="1"/>
  <c r="DT177" i="1"/>
  <c r="DU177" i="1"/>
  <c r="DV177" i="1"/>
  <c r="DW177" i="1"/>
  <c r="DX177" i="1"/>
  <c r="DY177" i="1"/>
  <c r="DZ177" i="1"/>
  <c r="EA177" i="1"/>
  <c r="EB177" i="1"/>
  <c r="EC177" i="1"/>
  <c r="ED177" i="1"/>
  <c r="EE177" i="1"/>
  <c r="O176" i="1"/>
  <c r="P176" i="1"/>
  <c r="DC176" i="1"/>
  <c r="DD176" i="1"/>
  <c r="DE176" i="1"/>
  <c r="DF176" i="1"/>
  <c r="DG176" i="1"/>
  <c r="DH176" i="1"/>
  <c r="DI176" i="1"/>
  <c r="DJ176" i="1"/>
  <c r="DK176" i="1"/>
  <c r="DL176" i="1"/>
  <c r="DM176" i="1"/>
  <c r="DN176" i="1"/>
  <c r="DO176" i="1"/>
  <c r="DP176" i="1"/>
  <c r="DQ176" i="1"/>
  <c r="DR176" i="1"/>
  <c r="DS176" i="1"/>
  <c r="DT176" i="1"/>
  <c r="DU176" i="1"/>
  <c r="DV176" i="1"/>
  <c r="DW176" i="1"/>
  <c r="DX176" i="1"/>
  <c r="DY176" i="1"/>
  <c r="DZ176" i="1"/>
  <c r="EA176" i="1"/>
  <c r="EB176" i="1"/>
  <c r="EC176" i="1"/>
  <c r="ED176" i="1"/>
  <c r="EE176" i="1"/>
  <c r="O172" i="1"/>
  <c r="P172" i="1"/>
  <c r="DC172" i="1"/>
  <c r="DD172" i="1"/>
  <c r="DE172" i="1"/>
  <c r="DF172" i="1"/>
  <c r="DG172" i="1"/>
  <c r="DH172" i="1"/>
  <c r="DI172" i="1"/>
  <c r="DJ172" i="1"/>
  <c r="DK172" i="1"/>
  <c r="DL172" i="1"/>
  <c r="DM172" i="1"/>
  <c r="DN172" i="1"/>
  <c r="DO172" i="1"/>
  <c r="DP172" i="1"/>
  <c r="DQ172" i="1"/>
  <c r="DR172" i="1"/>
  <c r="DS172" i="1"/>
  <c r="DT172" i="1"/>
  <c r="DU172" i="1"/>
  <c r="DV172" i="1"/>
  <c r="DW172" i="1"/>
  <c r="DX172" i="1"/>
  <c r="DY172" i="1"/>
  <c r="DZ172" i="1"/>
  <c r="EA172" i="1"/>
  <c r="EB172" i="1"/>
  <c r="EC172" i="1"/>
  <c r="ED172" i="1"/>
  <c r="EE172" i="1"/>
  <c r="O127" i="1"/>
  <c r="P127" i="1"/>
  <c r="DC127" i="1"/>
  <c r="DD127" i="1"/>
  <c r="DE127" i="1"/>
  <c r="DF127" i="1"/>
  <c r="DG127" i="1"/>
  <c r="DH127" i="1"/>
  <c r="DI127" i="1"/>
  <c r="DJ127" i="1"/>
  <c r="DK127" i="1"/>
  <c r="DL127" i="1"/>
  <c r="DM127" i="1"/>
  <c r="DN127" i="1"/>
  <c r="DO127" i="1"/>
  <c r="DP127" i="1"/>
  <c r="DQ127" i="1"/>
  <c r="DR127" i="1"/>
  <c r="DS127" i="1"/>
  <c r="DT127" i="1"/>
  <c r="DU127" i="1"/>
  <c r="DV127" i="1"/>
  <c r="DW127" i="1"/>
  <c r="DX127" i="1"/>
  <c r="DY127" i="1"/>
  <c r="DZ127" i="1"/>
  <c r="EA127" i="1"/>
  <c r="EB127" i="1"/>
  <c r="EC127" i="1"/>
  <c r="ED127" i="1"/>
  <c r="EE127" i="1"/>
  <c r="O126" i="1"/>
  <c r="P126" i="1"/>
  <c r="DC126" i="1"/>
  <c r="DD126" i="1"/>
  <c r="DE126" i="1"/>
  <c r="DF126" i="1"/>
  <c r="DG126" i="1"/>
  <c r="DH126" i="1"/>
  <c r="DI126" i="1"/>
  <c r="DJ126" i="1"/>
  <c r="DK126" i="1"/>
  <c r="DL126" i="1"/>
  <c r="DM126" i="1"/>
  <c r="DN126" i="1"/>
  <c r="DO126" i="1"/>
  <c r="DP126" i="1"/>
  <c r="DQ126" i="1"/>
  <c r="DR126" i="1"/>
  <c r="DS126" i="1"/>
  <c r="DT126" i="1"/>
  <c r="DU126" i="1"/>
  <c r="DV126" i="1"/>
  <c r="DW126" i="1"/>
  <c r="DX126" i="1"/>
  <c r="DY126" i="1"/>
  <c r="DZ126" i="1"/>
  <c r="EA126" i="1"/>
  <c r="EB126" i="1"/>
  <c r="EC126" i="1"/>
  <c r="ED126" i="1"/>
  <c r="EE126" i="1"/>
  <c r="O84" i="1"/>
  <c r="P84" i="1"/>
  <c r="DC84" i="1"/>
  <c r="DD84" i="1"/>
  <c r="DE84" i="1"/>
  <c r="DF84" i="1"/>
  <c r="DG84" i="1"/>
  <c r="DH84" i="1"/>
  <c r="DI84" i="1"/>
  <c r="DJ84" i="1"/>
  <c r="DK84" i="1"/>
  <c r="DL84" i="1"/>
  <c r="DM84" i="1"/>
  <c r="DN84" i="1"/>
  <c r="DO84" i="1"/>
  <c r="DP84" i="1"/>
  <c r="DQ84" i="1"/>
  <c r="DR84" i="1"/>
  <c r="DS84" i="1"/>
  <c r="DT84" i="1"/>
  <c r="DU84" i="1"/>
  <c r="DV84" i="1"/>
  <c r="DW84" i="1"/>
  <c r="DX84" i="1"/>
  <c r="DY84" i="1"/>
  <c r="DZ84" i="1"/>
  <c r="EA84" i="1"/>
  <c r="EB84" i="1"/>
  <c r="EC84" i="1"/>
  <c r="ED84" i="1"/>
  <c r="EE84" i="1"/>
  <c r="O165" i="1"/>
  <c r="P165" i="1"/>
  <c r="DC165" i="1"/>
  <c r="DD165" i="1"/>
  <c r="DE165" i="1"/>
  <c r="DF165" i="1"/>
  <c r="DG165" i="1"/>
  <c r="DH165" i="1"/>
  <c r="DI165" i="1"/>
  <c r="DJ165" i="1"/>
  <c r="DK165" i="1"/>
  <c r="DL165" i="1"/>
  <c r="DM165" i="1"/>
  <c r="DN165" i="1"/>
  <c r="DO165" i="1"/>
  <c r="DP165" i="1"/>
  <c r="DQ165" i="1"/>
  <c r="DR165" i="1"/>
  <c r="DS165" i="1"/>
  <c r="DT165" i="1"/>
  <c r="DU165" i="1"/>
  <c r="DV165" i="1"/>
  <c r="DW165" i="1"/>
  <c r="DX165" i="1"/>
  <c r="DY165" i="1"/>
  <c r="DZ165" i="1"/>
  <c r="EA165" i="1"/>
  <c r="EB165" i="1"/>
  <c r="EC165" i="1"/>
  <c r="ED165" i="1"/>
  <c r="EE165" i="1"/>
  <c r="O161" i="1"/>
  <c r="P161" i="1"/>
  <c r="DC161" i="1"/>
  <c r="DD161" i="1"/>
  <c r="DE161" i="1"/>
  <c r="DF161" i="1"/>
  <c r="DG161" i="1"/>
  <c r="DH161" i="1"/>
  <c r="DI161" i="1"/>
  <c r="DJ161" i="1"/>
  <c r="DK161" i="1"/>
  <c r="DL161" i="1"/>
  <c r="DM161" i="1"/>
  <c r="DN161" i="1"/>
  <c r="DO161" i="1"/>
  <c r="DP161" i="1"/>
  <c r="DQ161" i="1"/>
  <c r="DR161" i="1"/>
  <c r="DS161" i="1"/>
  <c r="DT161" i="1"/>
  <c r="DU161" i="1"/>
  <c r="DV161" i="1"/>
  <c r="DW161" i="1"/>
  <c r="DX161" i="1"/>
  <c r="DY161" i="1"/>
  <c r="DZ161" i="1"/>
  <c r="EA161" i="1"/>
  <c r="EB161" i="1"/>
  <c r="EC161" i="1"/>
  <c r="ED161" i="1"/>
  <c r="EE161" i="1"/>
  <c r="O166" i="1"/>
  <c r="P166" i="1"/>
  <c r="DC166" i="1"/>
  <c r="DD166" i="1"/>
  <c r="DE166" i="1"/>
  <c r="DF166" i="1"/>
  <c r="DG166" i="1"/>
  <c r="DH166" i="1"/>
  <c r="DI166" i="1"/>
  <c r="DJ166" i="1"/>
  <c r="DK166" i="1"/>
  <c r="DL166" i="1"/>
  <c r="DM166" i="1"/>
  <c r="DN166" i="1"/>
  <c r="DO166" i="1"/>
  <c r="DP166" i="1"/>
  <c r="DQ166" i="1"/>
  <c r="DR166" i="1"/>
  <c r="DS166" i="1"/>
  <c r="DT166" i="1"/>
  <c r="DU166" i="1"/>
  <c r="DV166" i="1"/>
  <c r="DW166" i="1"/>
  <c r="DX166" i="1"/>
  <c r="DY166" i="1"/>
  <c r="DZ166" i="1"/>
  <c r="EA166" i="1"/>
  <c r="EB166" i="1"/>
  <c r="EC166" i="1"/>
  <c r="ED166" i="1"/>
  <c r="EE166" i="1"/>
  <c r="O162" i="1"/>
  <c r="P162" i="1"/>
  <c r="DC162" i="1"/>
  <c r="DD162" i="1"/>
  <c r="DE162" i="1"/>
  <c r="DF162" i="1"/>
  <c r="DG162" i="1"/>
  <c r="DH162" i="1"/>
  <c r="DI162" i="1"/>
  <c r="DJ162" i="1"/>
  <c r="DK162" i="1"/>
  <c r="DL162" i="1"/>
  <c r="DM162" i="1"/>
  <c r="DN162" i="1"/>
  <c r="DO162" i="1"/>
  <c r="DP162" i="1"/>
  <c r="DQ162" i="1"/>
  <c r="DR162" i="1"/>
  <c r="DS162" i="1"/>
  <c r="DT162" i="1"/>
  <c r="DU162" i="1"/>
  <c r="DV162" i="1"/>
  <c r="DW162" i="1"/>
  <c r="DX162" i="1"/>
  <c r="DY162" i="1"/>
  <c r="DZ162" i="1"/>
  <c r="EA162" i="1"/>
  <c r="EB162" i="1"/>
  <c r="EC162" i="1"/>
  <c r="ED162" i="1"/>
  <c r="EE162" i="1"/>
  <c r="O151" i="1"/>
  <c r="P151" i="1"/>
  <c r="DC151" i="1"/>
  <c r="DD151" i="1"/>
  <c r="DE151" i="1"/>
  <c r="DF151" i="1"/>
  <c r="DG151" i="1"/>
  <c r="DH151" i="1"/>
  <c r="DI151" i="1"/>
  <c r="DJ151" i="1"/>
  <c r="DK151" i="1"/>
  <c r="DL151" i="1"/>
  <c r="DM151" i="1"/>
  <c r="DN151" i="1"/>
  <c r="DO151" i="1"/>
  <c r="DP151" i="1"/>
  <c r="DQ151" i="1"/>
  <c r="DR151" i="1"/>
  <c r="DS151" i="1"/>
  <c r="DT151" i="1"/>
  <c r="DU151" i="1"/>
  <c r="DV151" i="1"/>
  <c r="DW151" i="1"/>
  <c r="DX151" i="1"/>
  <c r="DY151" i="1"/>
  <c r="DZ151" i="1"/>
  <c r="EA151" i="1"/>
  <c r="EB151" i="1"/>
  <c r="EC151" i="1"/>
  <c r="ED151" i="1"/>
  <c r="EE151" i="1"/>
  <c r="O157" i="1"/>
  <c r="P157" i="1"/>
  <c r="DC157" i="1"/>
  <c r="DD157" i="1"/>
  <c r="DE157" i="1"/>
  <c r="DF157" i="1"/>
  <c r="DG157" i="1"/>
  <c r="DH157" i="1"/>
  <c r="DI157" i="1"/>
  <c r="DJ157" i="1"/>
  <c r="DK157" i="1"/>
  <c r="DL157" i="1"/>
  <c r="DM157" i="1"/>
  <c r="DN157" i="1"/>
  <c r="DO157" i="1"/>
  <c r="DP157" i="1"/>
  <c r="DQ157" i="1"/>
  <c r="DR157" i="1"/>
  <c r="DS157" i="1"/>
  <c r="DT157" i="1"/>
  <c r="DU157" i="1"/>
  <c r="DV157" i="1"/>
  <c r="DW157" i="1"/>
  <c r="DX157" i="1"/>
  <c r="DY157" i="1"/>
  <c r="DZ157" i="1"/>
  <c r="EA157" i="1"/>
  <c r="EB157" i="1"/>
  <c r="EC157" i="1"/>
  <c r="ED157" i="1"/>
  <c r="EE157" i="1"/>
  <c r="O154" i="1"/>
  <c r="P154" i="1"/>
  <c r="DC154" i="1"/>
  <c r="DD154" i="1"/>
  <c r="DE154" i="1"/>
  <c r="DF154" i="1"/>
  <c r="DG154" i="1"/>
  <c r="DH154" i="1"/>
  <c r="DI154" i="1"/>
  <c r="DJ154" i="1"/>
  <c r="DK154" i="1"/>
  <c r="DL154" i="1"/>
  <c r="DM154" i="1"/>
  <c r="DN154" i="1"/>
  <c r="DO154" i="1"/>
  <c r="DP154" i="1"/>
  <c r="DQ154" i="1"/>
  <c r="DR154" i="1"/>
  <c r="DS154" i="1"/>
  <c r="DT154" i="1"/>
  <c r="DU154" i="1"/>
  <c r="DV154" i="1"/>
  <c r="DW154" i="1"/>
  <c r="DX154" i="1"/>
  <c r="DY154" i="1"/>
  <c r="DZ154" i="1"/>
  <c r="EA154" i="1"/>
  <c r="EB154" i="1"/>
  <c r="EC154" i="1"/>
  <c r="ED154" i="1"/>
  <c r="EE154" i="1"/>
  <c r="O153" i="1"/>
  <c r="P153" i="1"/>
  <c r="DC153" i="1"/>
  <c r="DD153" i="1"/>
  <c r="DE153" i="1"/>
  <c r="DF153" i="1"/>
  <c r="DG153" i="1"/>
  <c r="DH153" i="1"/>
  <c r="DI153" i="1"/>
  <c r="DJ153" i="1"/>
  <c r="DK153" i="1"/>
  <c r="DL153" i="1"/>
  <c r="DM153" i="1"/>
  <c r="DN153" i="1"/>
  <c r="DO153" i="1"/>
  <c r="DP153" i="1"/>
  <c r="DQ153" i="1"/>
  <c r="DR153" i="1"/>
  <c r="DS153" i="1"/>
  <c r="DT153" i="1"/>
  <c r="DU153" i="1"/>
  <c r="DV153" i="1"/>
  <c r="DW153" i="1"/>
  <c r="DX153" i="1"/>
  <c r="DY153" i="1"/>
  <c r="DZ153" i="1"/>
  <c r="EA153" i="1"/>
  <c r="EB153" i="1"/>
  <c r="EC153" i="1"/>
  <c r="ED153" i="1"/>
  <c r="EE153" i="1"/>
  <c r="O152" i="1"/>
  <c r="P152" i="1"/>
  <c r="DC152" i="1"/>
  <c r="DD152" i="1"/>
  <c r="DE152" i="1"/>
  <c r="DF152" i="1"/>
  <c r="DG152" i="1"/>
  <c r="DH152" i="1"/>
  <c r="DI152" i="1"/>
  <c r="DJ152" i="1"/>
  <c r="DK152" i="1"/>
  <c r="DL152" i="1"/>
  <c r="DM152" i="1"/>
  <c r="DN152" i="1"/>
  <c r="DO152" i="1"/>
  <c r="DP152" i="1"/>
  <c r="DQ152" i="1"/>
  <c r="DR152" i="1"/>
  <c r="DS152" i="1"/>
  <c r="DT152" i="1"/>
  <c r="DU152" i="1"/>
  <c r="DV152" i="1"/>
  <c r="DW152" i="1"/>
  <c r="DX152" i="1"/>
  <c r="DY152" i="1"/>
  <c r="DZ152" i="1"/>
  <c r="EA152" i="1"/>
  <c r="EB152" i="1"/>
  <c r="EC152" i="1"/>
  <c r="ED152" i="1"/>
  <c r="EE152" i="1"/>
  <c r="O156" i="1"/>
  <c r="P156" i="1"/>
  <c r="DC156" i="1"/>
  <c r="DD156" i="1"/>
  <c r="DE156" i="1"/>
  <c r="DF156" i="1"/>
  <c r="DG156" i="1"/>
  <c r="DH156" i="1"/>
  <c r="DI156" i="1"/>
  <c r="DJ156" i="1"/>
  <c r="DK156" i="1"/>
  <c r="DL156" i="1"/>
  <c r="DM156" i="1"/>
  <c r="DN156" i="1"/>
  <c r="DO156" i="1"/>
  <c r="DP156" i="1"/>
  <c r="DQ156" i="1"/>
  <c r="DR156" i="1"/>
  <c r="DS156" i="1"/>
  <c r="DT156" i="1"/>
  <c r="DU156" i="1"/>
  <c r="DV156" i="1"/>
  <c r="DW156" i="1"/>
  <c r="DX156" i="1"/>
  <c r="DY156" i="1"/>
  <c r="DZ156" i="1"/>
  <c r="EA156" i="1"/>
  <c r="EB156" i="1"/>
  <c r="EC156" i="1"/>
  <c r="ED156" i="1"/>
  <c r="EE156" i="1"/>
  <c r="O139" i="1"/>
  <c r="P139" i="1"/>
  <c r="DC139" i="1"/>
  <c r="DD139" i="1"/>
  <c r="DE139" i="1"/>
  <c r="DF139" i="1"/>
  <c r="DG139" i="1"/>
  <c r="DH139" i="1"/>
  <c r="DI139" i="1"/>
  <c r="DJ139" i="1"/>
  <c r="DK139" i="1"/>
  <c r="DL139" i="1"/>
  <c r="DM139" i="1"/>
  <c r="DN139" i="1"/>
  <c r="DO139" i="1"/>
  <c r="DP139" i="1"/>
  <c r="DQ139" i="1"/>
  <c r="DR139" i="1"/>
  <c r="DS139" i="1"/>
  <c r="DT139" i="1"/>
  <c r="DU139" i="1"/>
  <c r="DV139" i="1"/>
  <c r="DW139" i="1"/>
  <c r="DX139" i="1"/>
  <c r="DY139" i="1"/>
  <c r="DZ139" i="1"/>
  <c r="EA139" i="1"/>
  <c r="EB139" i="1"/>
  <c r="EC139" i="1"/>
  <c r="ED139" i="1"/>
  <c r="EE139" i="1"/>
  <c r="O32" i="1"/>
  <c r="P32" i="1"/>
  <c r="DC32" i="1"/>
  <c r="DD32" i="1"/>
  <c r="DE32" i="1"/>
  <c r="DF32" i="1"/>
  <c r="DG32" i="1"/>
  <c r="DH32" i="1"/>
  <c r="DI32" i="1"/>
  <c r="DJ32" i="1"/>
  <c r="DK32" i="1"/>
  <c r="DL32" i="1"/>
  <c r="DM32" i="1"/>
  <c r="DN32" i="1"/>
  <c r="DO32" i="1"/>
  <c r="DP32" i="1"/>
  <c r="DQ32" i="1"/>
  <c r="DR32" i="1"/>
  <c r="DS32" i="1"/>
  <c r="DT32" i="1"/>
  <c r="DU32" i="1"/>
  <c r="DV32" i="1"/>
  <c r="DW32" i="1"/>
  <c r="DX32" i="1"/>
  <c r="DY32" i="1"/>
  <c r="DZ32" i="1"/>
  <c r="EA32" i="1"/>
  <c r="EB32" i="1"/>
  <c r="EC32" i="1"/>
  <c r="ED32" i="1"/>
  <c r="EE32" i="1"/>
  <c r="O124" i="1"/>
  <c r="P124" i="1"/>
  <c r="DE124" i="1"/>
  <c r="DC124" i="1"/>
  <c r="DD124" i="1"/>
  <c r="DF124" i="1"/>
  <c r="DG124" i="1"/>
  <c r="DH124" i="1"/>
  <c r="DJ124" i="1"/>
  <c r="DK124" i="1"/>
  <c r="DL124" i="1"/>
  <c r="DN124" i="1"/>
  <c r="DO124" i="1"/>
  <c r="DP124" i="1"/>
  <c r="DR124" i="1"/>
  <c r="DS124" i="1"/>
  <c r="DT124" i="1"/>
  <c r="DV124" i="1"/>
  <c r="DW124" i="1"/>
  <c r="DX124" i="1"/>
  <c r="DZ124" i="1"/>
  <c r="EA124" i="1"/>
  <c r="EB124" i="1"/>
  <c r="ED124" i="1"/>
  <c r="EE124" i="1"/>
  <c r="O132" i="1"/>
  <c r="P132" i="1"/>
  <c r="DE132" i="1"/>
  <c r="DC132" i="1"/>
  <c r="DD132" i="1"/>
  <c r="DF132" i="1"/>
  <c r="DG132" i="1"/>
  <c r="DH132" i="1"/>
  <c r="DJ132" i="1"/>
  <c r="DK132" i="1"/>
  <c r="DL132" i="1"/>
  <c r="DN132" i="1"/>
  <c r="DO132" i="1"/>
  <c r="DP132" i="1"/>
  <c r="DR132" i="1"/>
  <c r="DS132" i="1"/>
  <c r="DT132" i="1"/>
  <c r="DV132" i="1"/>
  <c r="DW132" i="1"/>
  <c r="DX132" i="1"/>
  <c r="DZ132" i="1"/>
  <c r="EA132" i="1"/>
  <c r="EB132" i="1"/>
  <c r="ED132" i="1"/>
  <c r="EE132" i="1"/>
  <c r="O107" i="1"/>
  <c r="P107" i="1"/>
  <c r="DC107" i="1"/>
  <c r="DD107" i="1"/>
  <c r="DE107" i="1"/>
  <c r="DF107" i="1"/>
  <c r="DG107" i="1"/>
  <c r="DH107" i="1"/>
  <c r="DI107" i="1"/>
  <c r="DJ107" i="1"/>
  <c r="DK107" i="1"/>
  <c r="DL107" i="1"/>
  <c r="DM107" i="1"/>
  <c r="DN107" i="1"/>
  <c r="DO107" i="1"/>
  <c r="DP107" i="1"/>
  <c r="DQ107" i="1"/>
  <c r="DR107" i="1"/>
  <c r="DS107" i="1"/>
  <c r="DT107" i="1"/>
  <c r="DU107" i="1"/>
  <c r="DV107" i="1"/>
  <c r="DW107" i="1"/>
  <c r="DX107" i="1"/>
  <c r="DY107" i="1"/>
  <c r="DZ107" i="1"/>
  <c r="EA107" i="1"/>
  <c r="EB107" i="1"/>
  <c r="EC107" i="1"/>
  <c r="ED107" i="1"/>
  <c r="EE107" i="1"/>
  <c r="EC124" i="1"/>
  <c r="DY124" i="1"/>
  <c r="DU124" i="1"/>
  <c r="DQ124" i="1"/>
  <c r="DM124" i="1"/>
  <c r="DI124" i="1"/>
  <c r="EC132" i="1"/>
  <c r="DY132" i="1"/>
  <c r="DU132" i="1"/>
  <c r="DQ132" i="1"/>
  <c r="DM132" i="1"/>
  <c r="DI132" i="1"/>
  <c r="O74" i="1"/>
  <c r="P74" i="1"/>
  <c r="DE74" i="1"/>
  <c r="DC74" i="1"/>
  <c r="DD74" i="1"/>
  <c r="DF74" i="1"/>
  <c r="DG74" i="1"/>
  <c r="DH74" i="1"/>
  <c r="DJ74" i="1"/>
  <c r="DK74" i="1"/>
  <c r="DL74" i="1"/>
  <c r="DN74" i="1"/>
  <c r="DO74" i="1"/>
  <c r="DP74" i="1"/>
  <c r="DR74" i="1"/>
  <c r="DS74" i="1"/>
  <c r="DT74" i="1"/>
  <c r="DV74" i="1"/>
  <c r="DW74" i="1"/>
  <c r="DX74" i="1"/>
  <c r="DZ74" i="1"/>
  <c r="EA74" i="1"/>
  <c r="EB74" i="1"/>
  <c r="ED74" i="1"/>
  <c r="EE74" i="1"/>
  <c r="O73" i="1"/>
  <c r="P73" i="1"/>
  <c r="DE73" i="1"/>
  <c r="DC73" i="1"/>
  <c r="DD73" i="1"/>
  <c r="DF73" i="1"/>
  <c r="DG73" i="1"/>
  <c r="DH73" i="1"/>
  <c r="DJ73" i="1"/>
  <c r="DK73" i="1"/>
  <c r="DL73" i="1"/>
  <c r="DN73" i="1"/>
  <c r="DO73" i="1"/>
  <c r="DP73" i="1"/>
  <c r="DR73" i="1"/>
  <c r="DS73" i="1"/>
  <c r="DT73" i="1"/>
  <c r="DV73" i="1"/>
  <c r="DW73" i="1"/>
  <c r="DX73" i="1"/>
  <c r="DZ73" i="1"/>
  <c r="EA73" i="1"/>
  <c r="EB73" i="1"/>
  <c r="ED73" i="1"/>
  <c r="EE73" i="1"/>
  <c r="O75" i="1"/>
  <c r="P75" i="1"/>
  <c r="DE75" i="1"/>
  <c r="DC75" i="1"/>
  <c r="DD75" i="1"/>
  <c r="DF75" i="1"/>
  <c r="DG75" i="1"/>
  <c r="DH75" i="1"/>
  <c r="DJ75" i="1"/>
  <c r="DK75" i="1"/>
  <c r="DL75" i="1"/>
  <c r="DN75" i="1"/>
  <c r="DO75" i="1"/>
  <c r="DP75" i="1"/>
  <c r="DR75" i="1"/>
  <c r="DS75" i="1"/>
  <c r="DT75" i="1"/>
  <c r="DV75" i="1"/>
  <c r="DW75" i="1"/>
  <c r="DX75" i="1"/>
  <c r="DZ75" i="1"/>
  <c r="EA75" i="1"/>
  <c r="EB75" i="1"/>
  <c r="ED75" i="1"/>
  <c r="EE75" i="1"/>
  <c r="EC74" i="1"/>
  <c r="DY74" i="1"/>
  <c r="DU74" i="1"/>
  <c r="DQ74" i="1"/>
  <c r="DM74" i="1"/>
  <c r="DI74" i="1"/>
  <c r="EC73" i="1"/>
  <c r="DY73" i="1"/>
  <c r="DU73" i="1"/>
  <c r="DQ73" i="1"/>
  <c r="DM73" i="1"/>
  <c r="DI73" i="1"/>
  <c r="EC75" i="1"/>
  <c r="DY75" i="1"/>
  <c r="DU75" i="1"/>
  <c r="DQ75" i="1"/>
  <c r="DM75" i="1"/>
  <c r="DI75" i="1"/>
  <c r="O68" i="1"/>
  <c r="P68" i="1"/>
  <c r="DC68" i="1"/>
  <c r="DF68" i="1"/>
  <c r="DJ68" i="1"/>
  <c r="DN68" i="1"/>
  <c r="DR68" i="1"/>
  <c r="DV68" i="1"/>
  <c r="DZ68" i="1"/>
  <c r="ED68" i="1"/>
  <c r="EC68" i="1"/>
  <c r="DY68" i="1"/>
  <c r="DU68" i="1"/>
  <c r="DQ68" i="1"/>
  <c r="DM68" i="1"/>
  <c r="DI68" i="1"/>
  <c r="DE68" i="1"/>
  <c r="EB68" i="1"/>
  <c r="DX68" i="1"/>
  <c r="DT68" i="1"/>
  <c r="DP68" i="1"/>
  <c r="DL68" i="1"/>
  <c r="DH68" i="1"/>
  <c r="DD68" i="1"/>
  <c r="EE68" i="1"/>
  <c r="EA68" i="1"/>
  <c r="DW68" i="1"/>
  <c r="DS68" i="1"/>
  <c r="DO68" i="1"/>
  <c r="DK68" i="1"/>
  <c r="DG68" i="1"/>
  <c r="O56" i="1"/>
  <c r="P56" i="1"/>
  <c r="DE56" i="1"/>
  <c r="DC56" i="1"/>
  <c r="DD56" i="1"/>
  <c r="DF56" i="1"/>
  <c r="DG56" i="1"/>
  <c r="DH56" i="1"/>
  <c r="DJ56" i="1"/>
  <c r="DK56" i="1"/>
  <c r="DL56" i="1"/>
  <c r="DN56" i="1"/>
  <c r="DO56" i="1"/>
  <c r="DP56" i="1"/>
  <c r="DR56" i="1"/>
  <c r="DS56" i="1"/>
  <c r="DT56" i="1"/>
  <c r="DV56" i="1"/>
  <c r="DW56" i="1"/>
  <c r="DX56" i="1"/>
  <c r="DZ56" i="1"/>
  <c r="EA56" i="1"/>
  <c r="EB56" i="1"/>
  <c r="ED56" i="1"/>
  <c r="EE56" i="1"/>
  <c r="O53" i="1"/>
  <c r="P53" i="1"/>
  <c r="DE53" i="1"/>
  <c r="DC53" i="1"/>
  <c r="DD53" i="1"/>
  <c r="DF53" i="1"/>
  <c r="DG53" i="1"/>
  <c r="DH53" i="1"/>
  <c r="DJ53" i="1"/>
  <c r="DK53" i="1"/>
  <c r="DL53" i="1"/>
  <c r="DN53" i="1"/>
  <c r="DO53" i="1"/>
  <c r="DP53" i="1"/>
  <c r="DR53" i="1"/>
  <c r="DS53" i="1"/>
  <c r="DT53" i="1"/>
  <c r="DV53" i="1"/>
  <c r="DW53" i="1"/>
  <c r="DX53" i="1"/>
  <c r="DZ53" i="1"/>
  <c r="EA53" i="1"/>
  <c r="EB53" i="1"/>
  <c r="ED53" i="1"/>
  <c r="EE53" i="1"/>
  <c r="EC56" i="1"/>
  <c r="DY56" i="1"/>
  <c r="DU56" i="1"/>
  <c r="DQ56" i="1"/>
  <c r="DM56" i="1"/>
  <c r="DI56" i="1"/>
  <c r="EC53" i="1"/>
  <c r="DY53" i="1"/>
  <c r="DU53" i="1"/>
  <c r="DQ53" i="1"/>
  <c r="DM53" i="1"/>
  <c r="DI53" i="1"/>
  <c r="P184" i="1"/>
  <c r="O184" i="1"/>
  <c r="P183" i="1"/>
  <c r="O183" i="1"/>
  <c r="P180" i="1"/>
  <c r="O180" i="1"/>
  <c r="P171" i="1"/>
  <c r="O171" i="1"/>
  <c r="P170" i="1"/>
  <c r="O170" i="1"/>
  <c r="P169" i="1"/>
  <c r="O169" i="1"/>
  <c r="P168" i="1"/>
  <c r="O168" i="1"/>
  <c r="P167" i="1"/>
  <c r="O167" i="1"/>
  <c r="P164" i="1"/>
  <c r="O164" i="1"/>
  <c r="P163" i="1"/>
  <c r="O163" i="1"/>
  <c r="P160" i="1"/>
  <c r="O160" i="1"/>
  <c r="P159" i="1"/>
  <c r="O159" i="1"/>
  <c r="P158" i="1"/>
  <c r="O158" i="1"/>
  <c r="P155" i="1"/>
  <c r="O155" i="1"/>
  <c r="P150" i="1"/>
  <c r="O150" i="1"/>
  <c r="P149" i="1"/>
  <c r="O149" i="1"/>
  <c r="P148" i="1"/>
  <c r="O148" i="1"/>
  <c r="P147" i="1"/>
  <c r="O147" i="1"/>
  <c r="P146" i="1"/>
  <c r="O146" i="1"/>
  <c r="P145" i="1"/>
  <c r="O145" i="1"/>
  <c r="P144" i="1"/>
  <c r="O144" i="1"/>
  <c r="P143" i="1"/>
  <c r="O143" i="1"/>
  <c r="P142" i="1"/>
  <c r="O142" i="1"/>
  <c r="P141" i="1"/>
  <c r="O141" i="1"/>
  <c r="P140" i="1"/>
  <c r="O140" i="1"/>
  <c r="P138" i="1"/>
  <c r="O138" i="1"/>
  <c r="P137" i="1"/>
  <c r="O137" i="1"/>
  <c r="P136" i="1"/>
  <c r="O136" i="1"/>
  <c r="P135" i="1"/>
  <c r="O135" i="1"/>
  <c r="P134" i="1"/>
  <c r="O134" i="1"/>
  <c r="P133" i="1"/>
  <c r="O133" i="1"/>
  <c r="P131" i="1"/>
  <c r="O131" i="1"/>
  <c r="P130" i="1"/>
  <c r="O130" i="1"/>
  <c r="P129" i="1"/>
  <c r="O129" i="1"/>
  <c r="P128" i="1"/>
  <c r="O128" i="1"/>
  <c r="P125" i="1"/>
  <c r="O125" i="1"/>
  <c r="P123" i="1"/>
  <c r="O123" i="1"/>
  <c r="P122" i="1"/>
  <c r="O122" i="1"/>
  <c r="P121" i="1"/>
  <c r="O121" i="1"/>
  <c r="P120" i="1"/>
  <c r="O120" i="1"/>
  <c r="P119" i="1"/>
  <c r="O119" i="1"/>
  <c r="P118" i="1"/>
  <c r="O118" i="1"/>
  <c r="P117" i="1"/>
  <c r="O117" i="1"/>
  <c r="P116" i="1"/>
  <c r="O116" i="1"/>
  <c r="P115" i="1"/>
  <c r="O115" i="1"/>
  <c r="P114" i="1"/>
  <c r="O114" i="1"/>
  <c r="P113" i="1"/>
  <c r="O113" i="1"/>
  <c r="P112" i="1"/>
  <c r="O112" i="1"/>
  <c r="P111" i="1"/>
  <c r="O111" i="1"/>
  <c r="P110" i="1"/>
  <c r="O110" i="1"/>
  <c r="P109" i="1"/>
  <c r="O109" i="1"/>
  <c r="P108" i="1"/>
  <c r="O108" i="1"/>
  <c r="P106" i="1"/>
  <c r="O106" i="1"/>
  <c r="P105" i="1"/>
  <c r="O105" i="1"/>
  <c r="P104" i="1"/>
  <c r="O104" i="1"/>
  <c r="P103" i="1"/>
  <c r="O103" i="1"/>
  <c r="P102" i="1"/>
  <c r="O102" i="1"/>
  <c r="P101" i="1"/>
  <c r="O101" i="1"/>
  <c r="P100" i="1"/>
  <c r="O100" i="1"/>
  <c r="P99" i="1"/>
  <c r="O99" i="1"/>
  <c r="P98" i="1"/>
  <c r="O98" i="1"/>
  <c r="P97" i="1"/>
  <c r="O97" i="1"/>
  <c r="P96" i="1"/>
  <c r="O96" i="1"/>
  <c r="P95" i="1"/>
  <c r="O95" i="1"/>
  <c r="P94" i="1"/>
  <c r="O94" i="1"/>
  <c r="P93" i="1"/>
  <c r="O93" i="1"/>
  <c r="P92" i="1"/>
  <c r="O92" i="1"/>
  <c r="P91" i="1"/>
  <c r="O91" i="1"/>
  <c r="P90" i="1"/>
  <c r="O90" i="1"/>
  <c r="P89" i="1"/>
  <c r="O89" i="1"/>
  <c r="P88" i="1"/>
  <c r="O88" i="1"/>
  <c r="P87" i="1"/>
  <c r="O87" i="1"/>
  <c r="P86" i="1"/>
  <c r="O86" i="1"/>
  <c r="P85" i="1"/>
  <c r="O85" i="1"/>
  <c r="P83" i="1"/>
  <c r="O83" i="1"/>
  <c r="P82" i="1"/>
  <c r="O82" i="1"/>
  <c r="P81" i="1"/>
  <c r="O81" i="1"/>
  <c r="P80" i="1"/>
  <c r="O80" i="1"/>
  <c r="P72" i="1"/>
  <c r="O72" i="1"/>
  <c r="P71" i="1"/>
  <c r="O71" i="1"/>
  <c r="P70" i="1"/>
  <c r="O70" i="1"/>
  <c r="P69" i="1"/>
  <c r="O69" i="1"/>
  <c r="P67" i="1"/>
  <c r="O67" i="1"/>
  <c r="P66" i="1"/>
  <c r="O66" i="1"/>
  <c r="P65" i="1"/>
  <c r="O65" i="1"/>
  <c r="P64" i="1"/>
  <c r="O64" i="1"/>
  <c r="P63" i="1"/>
  <c r="O63" i="1"/>
  <c r="P62" i="1"/>
  <c r="O62" i="1"/>
  <c r="P61" i="1"/>
  <c r="O61" i="1"/>
  <c r="P60" i="1"/>
  <c r="O60" i="1"/>
  <c r="P59" i="1"/>
  <c r="O59" i="1"/>
  <c r="P58" i="1"/>
  <c r="O58" i="1"/>
  <c r="P57" i="1"/>
  <c r="O57" i="1"/>
  <c r="P55" i="1"/>
  <c r="O55" i="1"/>
  <c r="P54" i="1"/>
  <c r="O54" i="1"/>
  <c r="P52" i="1"/>
  <c r="O52" i="1"/>
  <c r="P51" i="1"/>
  <c r="O51" i="1"/>
  <c r="P50" i="1"/>
  <c r="O50" i="1"/>
  <c r="P49" i="1"/>
  <c r="O49" i="1"/>
  <c r="P48" i="1"/>
  <c r="O48" i="1"/>
  <c r="P47" i="1"/>
  <c r="O47" i="1"/>
  <c r="P46" i="1"/>
  <c r="O46" i="1"/>
  <c r="P45" i="1"/>
  <c r="O45" i="1"/>
  <c r="P44" i="1"/>
  <c r="O44" i="1"/>
  <c r="P43" i="1"/>
  <c r="O43" i="1"/>
  <c r="P42" i="1"/>
  <c r="O42" i="1"/>
  <c r="P41" i="1"/>
  <c r="O41" i="1"/>
  <c r="P40" i="1"/>
  <c r="O40" i="1"/>
  <c r="P39" i="1"/>
  <c r="O39" i="1"/>
  <c r="P38" i="1"/>
  <c r="O38" i="1"/>
  <c r="P37" i="1"/>
  <c r="O37" i="1"/>
  <c r="P36" i="1"/>
  <c r="O36" i="1"/>
  <c r="P35" i="1"/>
  <c r="O35" i="1"/>
  <c r="P34" i="1"/>
  <c r="O34" i="1"/>
  <c r="P33" i="1"/>
  <c r="O33" i="1"/>
  <c r="P31" i="1"/>
  <c r="O31" i="1"/>
  <c r="P30" i="1"/>
  <c r="O30" i="1"/>
  <c r="P29" i="1"/>
  <c r="O29" i="1"/>
  <c r="P28" i="1"/>
  <c r="O28" i="1"/>
  <c r="P27" i="1"/>
  <c r="O27" i="1"/>
  <c r="P26" i="1"/>
  <c r="O26" i="1"/>
  <c r="P25" i="1"/>
  <c r="O25" i="1"/>
  <c r="P24" i="1"/>
  <c r="O24" i="1"/>
  <c r="P23" i="1"/>
  <c r="O23" i="1"/>
  <c r="P22" i="1"/>
  <c r="O22" i="1"/>
  <c r="P21" i="1"/>
  <c r="O21" i="1"/>
  <c r="P20" i="1"/>
  <c r="O20" i="1"/>
  <c r="P19" i="1"/>
  <c r="O19" i="1"/>
  <c r="P17" i="1"/>
  <c r="O17" i="1"/>
  <c r="P16" i="1"/>
  <c r="O16" i="1"/>
  <c r="P15" i="1"/>
  <c r="O15" i="1"/>
  <c r="P14" i="1"/>
  <c r="O14" i="1"/>
  <c r="P13" i="1"/>
  <c r="O13" i="1"/>
  <c r="P12" i="1"/>
  <c r="O12" i="1"/>
  <c r="P11" i="1"/>
  <c r="O11" i="1"/>
  <c r="P10" i="1"/>
  <c r="O10" i="1"/>
  <c r="P9" i="1"/>
  <c r="O9" i="1"/>
  <c r="P8" i="1"/>
  <c r="O8" i="1"/>
  <c r="P7" i="1"/>
  <c r="O7" i="1"/>
  <c r="P6" i="1"/>
  <c r="O6" i="1"/>
  <c r="P5" i="1"/>
  <c r="O5" i="1"/>
  <c r="P4" i="1"/>
  <c r="O4" i="1"/>
  <c r="P3" i="1"/>
  <c r="O3" i="1"/>
  <c r="P2" i="1"/>
  <c r="O2" i="1"/>
  <c r="N8" i="5"/>
  <c r="N25" i="5"/>
  <c r="N15" i="5"/>
  <c r="N14" i="5"/>
  <c r="N13" i="5"/>
  <c r="N12" i="5"/>
  <c r="N21" i="5"/>
  <c r="N24" i="5"/>
  <c r="N23" i="5"/>
  <c r="N22" i="5"/>
  <c r="N20" i="5"/>
  <c r="N19" i="5"/>
  <c r="N18" i="5"/>
  <c r="N17" i="5"/>
  <c r="N16" i="5"/>
  <c r="N11" i="5"/>
  <c r="N10" i="5"/>
  <c r="N9" i="5"/>
  <c r="N7" i="5"/>
  <c r="N6" i="5"/>
  <c r="N5" i="5"/>
  <c r="N4" i="5"/>
  <c r="N3" i="5"/>
  <c r="N2" i="5"/>
  <c r="DF212" i="1"/>
  <c r="DG211" i="1"/>
  <c r="DK209" i="1"/>
  <c r="DC209" i="1"/>
  <c r="EA209" i="1"/>
  <c r="DU158" i="1"/>
  <c r="DP210" i="1"/>
  <c r="DJ159" i="1"/>
  <c r="DW129" i="1"/>
  <c r="DE208" i="1"/>
  <c r="DE25" i="1"/>
  <c r="DE15" i="1"/>
  <c r="DE204" i="1"/>
  <c r="DC180" i="1"/>
  <c r="DC160" i="1"/>
  <c r="DC144" i="1"/>
  <c r="DC135" i="1"/>
  <c r="DC122" i="1"/>
  <c r="DC114" i="1"/>
  <c r="DC104" i="1"/>
  <c r="DC96" i="1"/>
  <c r="DF88" i="1"/>
  <c r="DC72" i="1"/>
  <c r="DF71" i="1"/>
  <c r="DJ64" i="1"/>
  <c r="DP29" i="1"/>
  <c r="DU14" i="1"/>
  <c r="DW10" i="1"/>
  <c r="DP5" i="1"/>
  <c r="DF4" i="1"/>
  <c r="DJ4" i="1"/>
  <c r="DN4" i="1"/>
  <c r="DR4" i="1"/>
  <c r="DV4" i="1"/>
  <c r="DZ4" i="1"/>
  <c r="ED4" i="1"/>
  <c r="DG10" i="1"/>
  <c r="DF11" i="1"/>
  <c r="DJ11" i="1"/>
  <c r="DN11" i="1"/>
  <c r="DR11" i="1"/>
  <c r="DV11" i="1"/>
  <c r="DZ11" i="1"/>
  <c r="ED11" i="1"/>
  <c r="DE14" i="1"/>
  <c r="DF16" i="1"/>
  <c r="DJ16" i="1"/>
  <c r="DN16" i="1"/>
  <c r="DR16" i="1"/>
  <c r="DV16" i="1"/>
  <c r="DZ16" i="1"/>
  <c r="ED16" i="1"/>
  <c r="DC20" i="1"/>
  <c r="DG20" i="1"/>
  <c r="DW20" i="1"/>
  <c r="EA20" i="1"/>
  <c r="DD21" i="1"/>
  <c r="DF21" i="1"/>
  <c r="DH21" i="1"/>
  <c r="DJ21" i="1"/>
  <c r="DL21" i="1"/>
  <c r="DN21" i="1"/>
  <c r="DP21" i="1"/>
  <c r="DR21" i="1"/>
  <c r="DT21" i="1"/>
  <c r="DV21" i="1"/>
  <c r="DX21" i="1"/>
  <c r="DZ21" i="1"/>
  <c r="EB21" i="1"/>
  <c r="ED21" i="1"/>
  <c r="DG28" i="1"/>
  <c r="DW28" i="1"/>
  <c r="EA28" i="1"/>
  <c r="DN30" i="1"/>
  <c r="DV30" i="1"/>
  <c r="DD31" i="1"/>
  <c r="DF31" i="1"/>
  <c r="DH31" i="1"/>
  <c r="DJ31" i="1"/>
  <c r="DL31" i="1"/>
  <c r="DN31" i="1"/>
  <c r="DP31" i="1"/>
  <c r="DR31" i="1"/>
  <c r="DT31" i="1"/>
  <c r="DV31" i="1"/>
  <c r="DX31" i="1"/>
  <c r="DZ31" i="1"/>
  <c r="EB31" i="1"/>
  <c r="ED31" i="1"/>
  <c r="DE33" i="1"/>
  <c r="DG33" i="1"/>
  <c r="DM33" i="1"/>
  <c r="DU33" i="1"/>
  <c r="DW33" i="1"/>
  <c r="EC33" i="1"/>
  <c r="DD34" i="1"/>
  <c r="DH34" i="1"/>
  <c r="DP34" i="1"/>
  <c r="DR34" i="1"/>
  <c r="DZ34" i="1"/>
  <c r="EB34" i="1"/>
  <c r="DD35" i="1"/>
  <c r="DF35" i="1"/>
  <c r="DH35" i="1"/>
  <c r="DJ35" i="1"/>
  <c r="DL35" i="1"/>
  <c r="DN35" i="1"/>
  <c r="DP35" i="1"/>
  <c r="DR35" i="1"/>
  <c r="DT35" i="1"/>
  <c r="DV35" i="1"/>
  <c r="DX35" i="1"/>
  <c r="DZ35" i="1"/>
  <c r="EB35" i="1"/>
  <c r="ED35" i="1"/>
  <c r="DG36" i="1"/>
  <c r="DO36" i="1"/>
  <c r="DQ36" i="1"/>
  <c r="DW36" i="1"/>
  <c r="EE36" i="1"/>
  <c r="DJ38" i="1"/>
  <c r="DN38" i="1"/>
  <c r="DT38" i="1"/>
  <c r="DU38" i="1"/>
  <c r="DY38" i="1"/>
  <c r="DZ38" i="1"/>
  <c r="ED38" i="1"/>
  <c r="DD39" i="1"/>
  <c r="DF39" i="1"/>
  <c r="DH39" i="1"/>
  <c r="DJ39" i="1"/>
  <c r="DL39" i="1"/>
  <c r="DN39" i="1"/>
  <c r="DP39" i="1"/>
  <c r="DR39" i="1"/>
  <c r="DT39" i="1"/>
  <c r="DV39" i="1"/>
  <c r="DX39" i="1"/>
  <c r="DZ39" i="1"/>
  <c r="EB39" i="1"/>
  <c r="ED39" i="1"/>
  <c r="DD40" i="1"/>
  <c r="DE40" i="1"/>
  <c r="DI40" i="1"/>
  <c r="DL40" i="1"/>
  <c r="DM40" i="1"/>
  <c r="DQ40" i="1"/>
  <c r="DT40" i="1"/>
  <c r="DU40" i="1"/>
  <c r="DY40" i="1"/>
  <c r="EB40" i="1"/>
  <c r="EC40" i="1"/>
  <c r="DH41" i="1"/>
  <c r="EB41" i="1"/>
  <c r="DD42" i="1"/>
  <c r="DE42" i="1"/>
  <c r="DH42" i="1"/>
  <c r="DI42" i="1"/>
  <c r="DL42" i="1"/>
  <c r="DM42" i="1"/>
  <c r="DP42" i="1"/>
  <c r="DQ42" i="1"/>
  <c r="DT42" i="1"/>
  <c r="DU42" i="1"/>
  <c r="DX42" i="1"/>
  <c r="DY42" i="1"/>
  <c r="EB42" i="1"/>
  <c r="EC42" i="1"/>
  <c r="DD43" i="1"/>
  <c r="DF43" i="1"/>
  <c r="DH43" i="1"/>
  <c r="DJ43" i="1"/>
  <c r="DL43" i="1"/>
  <c r="DN43" i="1"/>
  <c r="DP43" i="1"/>
  <c r="DR43" i="1"/>
  <c r="DT43" i="1"/>
  <c r="DV43" i="1"/>
  <c r="DX43" i="1"/>
  <c r="DZ43" i="1"/>
  <c r="EB43" i="1"/>
  <c r="ED43" i="1"/>
  <c r="DC44" i="1"/>
  <c r="DG44" i="1"/>
  <c r="DJ44" i="1"/>
  <c r="DK44" i="1"/>
  <c r="DO44" i="1"/>
  <c r="DR44" i="1"/>
  <c r="DS44" i="1"/>
  <c r="DW44" i="1"/>
  <c r="DZ44" i="1"/>
  <c r="EA44" i="1"/>
  <c r="EE44" i="1"/>
  <c r="DP45" i="1"/>
  <c r="DC46" i="1"/>
  <c r="DF46" i="1"/>
  <c r="DG46" i="1"/>
  <c r="DJ46" i="1"/>
  <c r="DK46" i="1"/>
  <c r="DN46" i="1"/>
  <c r="DO46" i="1"/>
  <c r="DR46" i="1"/>
  <c r="DS46" i="1"/>
  <c r="DV46" i="1"/>
  <c r="DW46" i="1"/>
  <c r="DZ46" i="1"/>
  <c r="EA46" i="1"/>
  <c r="ED46" i="1"/>
  <c r="EE46" i="1"/>
  <c r="DD47" i="1"/>
  <c r="DF47" i="1"/>
  <c r="DH47" i="1"/>
  <c r="DJ47" i="1"/>
  <c r="DL47" i="1"/>
  <c r="DN47" i="1"/>
  <c r="DP47" i="1"/>
  <c r="DR47" i="1"/>
  <c r="DT47" i="1"/>
  <c r="DV47" i="1"/>
  <c r="DX47" i="1"/>
  <c r="DZ47" i="1"/>
  <c r="EB47" i="1"/>
  <c r="ED47" i="1"/>
  <c r="DC48" i="1"/>
  <c r="DD48" i="1"/>
  <c r="DG48" i="1"/>
  <c r="DK48" i="1"/>
  <c r="DL48" i="1"/>
  <c r="DO48" i="1"/>
  <c r="DS48" i="1"/>
  <c r="DT48" i="1"/>
  <c r="DW48" i="1"/>
  <c r="EA48" i="1"/>
  <c r="EB48" i="1"/>
  <c r="EE48" i="1"/>
  <c r="DN49" i="1"/>
  <c r="DE50" i="1"/>
  <c r="DF50" i="1"/>
  <c r="DI50" i="1"/>
  <c r="DJ50" i="1"/>
  <c r="DM50" i="1"/>
  <c r="DN50" i="1"/>
  <c r="DQ50" i="1"/>
  <c r="DR50" i="1"/>
  <c r="DU50" i="1"/>
  <c r="DV50" i="1"/>
  <c r="DY50" i="1"/>
  <c r="DZ50" i="1"/>
  <c r="EC50" i="1"/>
  <c r="ED50" i="1"/>
  <c r="DC51" i="1"/>
  <c r="DD51" i="1"/>
  <c r="DE51" i="1"/>
  <c r="DF51" i="1"/>
  <c r="DG51" i="1"/>
  <c r="DH51" i="1"/>
  <c r="DI51" i="1"/>
  <c r="DJ51" i="1"/>
  <c r="DK51" i="1"/>
  <c r="DL51" i="1"/>
  <c r="DM51" i="1"/>
  <c r="DN51" i="1"/>
  <c r="DO51" i="1"/>
  <c r="DP51" i="1"/>
  <c r="DQ51" i="1"/>
  <c r="DR51" i="1"/>
  <c r="DS51" i="1"/>
  <c r="DT51" i="1"/>
  <c r="DU51" i="1"/>
  <c r="DV51" i="1"/>
  <c r="DW51" i="1"/>
  <c r="DX51" i="1"/>
  <c r="DY51" i="1"/>
  <c r="DZ51" i="1"/>
  <c r="EA51" i="1"/>
  <c r="EB51" i="1"/>
  <c r="EC51" i="1"/>
  <c r="ED51" i="1"/>
  <c r="EE51" i="1"/>
  <c r="DC52" i="1"/>
  <c r="DD52" i="1"/>
  <c r="DG52" i="1"/>
  <c r="DK52" i="1"/>
  <c r="DL52" i="1"/>
  <c r="DO52" i="1"/>
  <c r="DS52" i="1"/>
  <c r="DT52" i="1"/>
  <c r="DW52" i="1"/>
  <c r="EA52" i="1"/>
  <c r="EB52" i="1"/>
  <c r="EE52" i="1"/>
  <c r="DO54" i="1"/>
  <c r="DW54" i="1"/>
  <c r="DE55" i="1"/>
  <c r="DF55" i="1"/>
  <c r="DI55" i="1"/>
  <c r="DJ55" i="1"/>
  <c r="DM55" i="1"/>
  <c r="DN55" i="1"/>
  <c r="DQ55" i="1"/>
  <c r="DR55" i="1"/>
  <c r="DU55" i="1"/>
  <c r="DV55" i="1"/>
  <c r="DY55" i="1"/>
  <c r="DZ55" i="1"/>
  <c r="EC55" i="1"/>
  <c r="ED55" i="1"/>
  <c r="DC57" i="1"/>
  <c r="DD57" i="1"/>
  <c r="DE57" i="1"/>
  <c r="DF57" i="1"/>
  <c r="DG57" i="1"/>
  <c r="DH57" i="1"/>
  <c r="DI57" i="1"/>
  <c r="DJ57" i="1"/>
  <c r="DK57" i="1"/>
  <c r="DL57" i="1"/>
  <c r="DM57" i="1"/>
  <c r="DN57" i="1"/>
  <c r="DO57" i="1"/>
  <c r="DP57" i="1"/>
  <c r="DQ57" i="1"/>
  <c r="DR57" i="1"/>
  <c r="DS57" i="1"/>
  <c r="DT57" i="1"/>
  <c r="DU57" i="1"/>
  <c r="DV57" i="1"/>
  <c r="DW57" i="1"/>
  <c r="DX57" i="1"/>
  <c r="DY57" i="1"/>
  <c r="DZ57" i="1"/>
  <c r="EA57" i="1"/>
  <c r="EB57" i="1"/>
  <c r="EC57" i="1"/>
  <c r="ED57" i="1"/>
  <c r="EE57" i="1"/>
  <c r="DE58" i="1"/>
  <c r="DH58" i="1"/>
  <c r="DI58" i="1"/>
  <c r="DM58" i="1"/>
  <c r="DP58" i="1"/>
  <c r="DQ58" i="1"/>
  <c r="DU58" i="1"/>
  <c r="DX58" i="1"/>
  <c r="DY58" i="1"/>
  <c r="EC58" i="1"/>
  <c r="DR59" i="1"/>
  <c r="DE60" i="1"/>
  <c r="DF60" i="1"/>
  <c r="DI60" i="1"/>
  <c r="DJ60" i="1"/>
  <c r="DM60" i="1"/>
  <c r="DN60" i="1"/>
  <c r="DQ60" i="1"/>
  <c r="DR60" i="1"/>
  <c r="DU60" i="1"/>
  <c r="DV60" i="1"/>
  <c r="DY60" i="1"/>
  <c r="DZ60" i="1"/>
  <c r="EC60" i="1"/>
  <c r="ED60" i="1"/>
  <c r="EE60" i="1"/>
  <c r="DC61" i="1"/>
  <c r="DD61" i="1"/>
  <c r="DE61" i="1"/>
  <c r="DF61" i="1"/>
  <c r="DG61" i="1"/>
  <c r="DH61" i="1"/>
  <c r="DI61" i="1"/>
  <c r="DJ61" i="1"/>
  <c r="DK61" i="1"/>
  <c r="DL61" i="1"/>
  <c r="DM61" i="1"/>
  <c r="DN61" i="1"/>
  <c r="DO61" i="1"/>
  <c r="DP61" i="1"/>
  <c r="DQ61" i="1"/>
  <c r="DR61" i="1"/>
  <c r="DS61" i="1"/>
  <c r="DT61" i="1"/>
  <c r="DU61" i="1"/>
  <c r="DV61" i="1"/>
  <c r="DW61" i="1"/>
  <c r="DX61" i="1"/>
  <c r="DY61" i="1"/>
  <c r="DZ61" i="1"/>
  <c r="EA61" i="1"/>
  <c r="EB61" i="1"/>
  <c r="EC61" i="1"/>
  <c r="ED61" i="1"/>
  <c r="EE61" i="1"/>
  <c r="DE62" i="1"/>
  <c r="DH62" i="1"/>
  <c r="DI62" i="1"/>
  <c r="DM62" i="1"/>
  <c r="DP62" i="1"/>
  <c r="DQ62" i="1"/>
  <c r="DU62" i="1"/>
  <c r="DX62" i="1"/>
  <c r="DY62" i="1"/>
  <c r="EC62" i="1"/>
  <c r="DN64" i="1"/>
  <c r="DX64" i="1"/>
  <c r="DC63" i="1"/>
  <c r="DE63" i="1"/>
  <c r="DF63" i="1"/>
  <c r="DG63" i="1"/>
  <c r="DI63" i="1"/>
  <c r="DJ63" i="1"/>
  <c r="DK63" i="1"/>
  <c r="DM63" i="1"/>
  <c r="DN63" i="1"/>
  <c r="DO63" i="1"/>
  <c r="DQ63" i="1"/>
  <c r="DR63" i="1"/>
  <c r="DS63" i="1"/>
  <c r="DU63" i="1"/>
  <c r="DV63" i="1"/>
  <c r="DW63" i="1"/>
  <c r="DY63" i="1"/>
  <c r="DZ63" i="1"/>
  <c r="EA63" i="1"/>
  <c r="EC63" i="1"/>
  <c r="ED63" i="1"/>
  <c r="EE63" i="1"/>
  <c r="DC66" i="1"/>
  <c r="DD66" i="1"/>
  <c r="DE66" i="1"/>
  <c r="DF66" i="1"/>
  <c r="DG66" i="1"/>
  <c r="DH66" i="1"/>
  <c r="DI66" i="1"/>
  <c r="DJ66" i="1"/>
  <c r="DK66" i="1"/>
  <c r="DL66" i="1"/>
  <c r="DM66" i="1"/>
  <c r="DN66" i="1"/>
  <c r="DO66" i="1"/>
  <c r="DP66" i="1"/>
  <c r="DQ66" i="1"/>
  <c r="DR66" i="1"/>
  <c r="DS66" i="1"/>
  <c r="DT66" i="1"/>
  <c r="DU66" i="1"/>
  <c r="DV66" i="1"/>
  <c r="DW66" i="1"/>
  <c r="DX66" i="1"/>
  <c r="DY66" i="1"/>
  <c r="DZ66" i="1"/>
  <c r="EA66" i="1"/>
  <c r="EB66" i="1"/>
  <c r="EC66" i="1"/>
  <c r="ED66" i="1"/>
  <c r="EE66" i="1"/>
  <c r="DC67" i="1"/>
  <c r="DF67" i="1"/>
  <c r="DG67" i="1"/>
  <c r="DK67" i="1"/>
  <c r="DN67" i="1"/>
  <c r="DO67" i="1"/>
  <c r="DR67" i="1"/>
  <c r="DS67" i="1"/>
  <c r="DT67" i="1"/>
  <c r="DW67" i="1"/>
  <c r="DX67" i="1"/>
  <c r="DZ67" i="1"/>
  <c r="EB67" i="1"/>
  <c r="ED67" i="1"/>
  <c r="EE67" i="1"/>
  <c r="DE65" i="1"/>
  <c r="DO65" i="1"/>
  <c r="DP65" i="1"/>
  <c r="DZ65" i="1"/>
  <c r="EA65" i="1"/>
  <c r="DC69" i="1"/>
  <c r="DD69" i="1"/>
  <c r="DE69" i="1"/>
  <c r="DF69" i="1"/>
  <c r="DG69" i="1"/>
  <c r="DH69" i="1"/>
  <c r="DI69" i="1"/>
  <c r="DJ69" i="1"/>
  <c r="DK69" i="1"/>
  <c r="DL69" i="1"/>
  <c r="DM69" i="1"/>
  <c r="DN69" i="1"/>
  <c r="DO69" i="1"/>
  <c r="DP69" i="1"/>
  <c r="DQ69" i="1"/>
  <c r="DR69" i="1"/>
  <c r="DS69" i="1"/>
  <c r="DT69" i="1"/>
  <c r="DU69" i="1"/>
  <c r="DV69" i="1"/>
  <c r="DW69" i="1"/>
  <c r="DX69" i="1"/>
  <c r="DY69" i="1"/>
  <c r="DZ69" i="1"/>
  <c r="EA69" i="1"/>
  <c r="EB69" i="1"/>
  <c r="EC69" i="1"/>
  <c r="ED69" i="1"/>
  <c r="EE69" i="1"/>
  <c r="DC70" i="1"/>
  <c r="DD70" i="1"/>
  <c r="DE70" i="1"/>
  <c r="DF70" i="1"/>
  <c r="DG70" i="1"/>
  <c r="DH70" i="1"/>
  <c r="DI70" i="1"/>
  <c r="DJ70" i="1"/>
  <c r="DK70" i="1"/>
  <c r="DL70" i="1"/>
  <c r="DM70" i="1"/>
  <c r="DN70" i="1"/>
  <c r="DO70" i="1"/>
  <c r="DP70" i="1"/>
  <c r="DQ70" i="1"/>
  <c r="DR70" i="1"/>
  <c r="DS70" i="1"/>
  <c r="DT70" i="1"/>
  <c r="DU70" i="1"/>
  <c r="DV70" i="1"/>
  <c r="DW70" i="1"/>
  <c r="DX70" i="1"/>
  <c r="DY70" i="1"/>
  <c r="DZ70" i="1"/>
  <c r="EA70" i="1"/>
  <c r="EB70" i="1"/>
  <c r="EC70" i="1"/>
  <c r="ED70" i="1"/>
  <c r="EE70" i="1"/>
  <c r="DC71" i="1"/>
  <c r="DD71" i="1"/>
  <c r="DE71" i="1"/>
  <c r="DG71" i="1"/>
  <c r="DH71" i="1"/>
  <c r="DI71" i="1"/>
  <c r="DK71" i="1"/>
  <c r="DL71" i="1"/>
  <c r="DM71" i="1"/>
  <c r="DO71" i="1"/>
  <c r="DP71" i="1"/>
  <c r="DQ71" i="1"/>
  <c r="DS71" i="1"/>
  <c r="DT71" i="1"/>
  <c r="DU71" i="1"/>
  <c r="DW71" i="1"/>
  <c r="DX71" i="1"/>
  <c r="DY71" i="1"/>
  <c r="EA71" i="1"/>
  <c r="EB71" i="1"/>
  <c r="EC71" i="1"/>
  <c r="EE71" i="1"/>
  <c r="DG72" i="1"/>
  <c r="DH72" i="1"/>
  <c r="DR72" i="1"/>
  <c r="DS72" i="1"/>
  <c r="EB72" i="1"/>
  <c r="ED72" i="1"/>
  <c r="DC80" i="1"/>
  <c r="DD80" i="1"/>
  <c r="DE80" i="1"/>
  <c r="DF80" i="1"/>
  <c r="DG80" i="1"/>
  <c r="DH80" i="1"/>
  <c r="DI80" i="1"/>
  <c r="DJ80" i="1"/>
  <c r="DK80" i="1"/>
  <c r="DL80" i="1"/>
  <c r="DM80" i="1"/>
  <c r="DN80" i="1"/>
  <c r="DO80" i="1"/>
  <c r="DP80" i="1"/>
  <c r="DQ80" i="1"/>
  <c r="DR80" i="1"/>
  <c r="DS80" i="1"/>
  <c r="DT80" i="1"/>
  <c r="DU80" i="1"/>
  <c r="DV80" i="1"/>
  <c r="DW80" i="1"/>
  <c r="DX80" i="1"/>
  <c r="DY80" i="1"/>
  <c r="DZ80" i="1"/>
  <c r="EA80" i="1"/>
  <c r="EB80" i="1"/>
  <c r="EC80" i="1"/>
  <c r="ED80" i="1"/>
  <c r="EE80" i="1"/>
  <c r="DC81" i="1"/>
  <c r="DD81" i="1"/>
  <c r="DE81" i="1"/>
  <c r="DF81" i="1"/>
  <c r="DG81" i="1"/>
  <c r="DH81" i="1"/>
  <c r="DI81" i="1"/>
  <c r="DJ81" i="1"/>
  <c r="DK81" i="1"/>
  <c r="DL81" i="1"/>
  <c r="DM81" i="1"/>
  <c r="DN81" i="1"/>
  <c r="DO81" i="1"/>
  <c r="DP81" i="1"/>
  <c r="DQ81" i="1"/>
  <c r="DR81" i="1"/>
  <c r="DS81" i="1"/>
  <c r="DT81" i="1"/>
  <c r="DU81" i="1"/>
  <c r="DV81" i="1"/>
  <c r="DW81" i="1"/>
  <c r="DX81" i="1"/>
  <c r="DY81" i="1"/>
  <c r="DZ81" i="1"/>
  <c r="EA81" i="1"/>
  <c r="EB81" i="1"/>
  <c r="EC81" i="1"/>
  <c r="ED81" i="1"/>
  <c r="EE81" i="1"/>
  <c r="DC83" i="1"/>
  <c r="DD83" i="1"/>
  <c r="DE83" i="1"/>
  <c r="DF83" i="1"/>
  <c r="DG83" i="1"/>
  <c r="DH83" i="1"/>
  <c r="DI83" i="1"/>
  <c r="DJ83" i="1"/>
  <c r="DK83" i="1"/>
  <c r="DL83" i="1"/>
  <c r="DM83" i="1"/>
  <c r="DN83" i="1"/>
  <c r="DO83" i="1"/>
  <c r="DP83" i="1"/>
  <c r="DQ83" i="1"/>
  <c r="DR83" i="1"/>
  <c r="DS83" i="1"/>
  <c r="DT83" i="1"/>
  <c r="DU83" i="1"/>
  <c r="DV83" i="1"/>
  <c r="DW83" i="1"/>
  <c r="DX83" i="1"/>
  <c r="DY83" i="1"/>
  <c r="DZ83" i="1"/>
  <c r="EA83" i="1"/>
  <c r="EB83" i="1"/>
  <c r="EC83" i="1"/>
  <c r="ED83" i="1"/>
  <c r="EE83" i="1"/>
  <c r="DF82" i="1"/>
  <c r="DL82" i="1"/>
  <c r="DP82" i="1"/>
  <c r="DW82" i="1"/>
  <c r="EA82" i="1"/>
  <c r="DC85" i="1"/>
  <c r="DD85" i="1"/>
  <c r="DE85" i="1"/>
  <c r="DF85" i="1"/>
  <c r="DG85" i="1"/>
  <c r="DH85" i="1"/>
  <c r="DI85" i="1"/>
  <c r="DJ85" i="1"/>
  <c r="DK85" i="1"/>
  <c r="DL85" i="1"/>
  <c r="DM85" i="1"/>
  <c r="DN85" i="1"/>
  <c r="DO85" i="1"/>
  <c r="DP85" i="1"/>
  <c r="DQ85" i="1"/>
  <c r="DR85" i="1"/>
  <c r="DS85" i="1"/>
  <c r="DT85" i="1"/>
  <c r="DU85" i="1"/>
  <c r="DV85" i="1"/>
  <c r="DW85" i="1"/>
  <c r="DX85" i="1"/>
  <c r="DY85" i="1"/>
  <c r="DZ85" i="1"/>
  <c r="EA85" i="1"/>
  <c r="EB85" i="1"/>
  <c r="EC85" i="1"/>
  <c r="ED85" i="1"/>
  <c r="EE85" i="1"/>
  <c r="DC86" i="1"/>
  <c r="DD86" i="1"/>
  <c r="DE86" i="1"/>
  <c r="DF86" i="1"/>
  <c r="DG86" i="1"/>
  <c r="DH86" i="1"/>
  <c r="DI86" i="1"/>
  <c r="DJ86" i="1"/>
  <c r="DK86" i="1"/>
  <c r="DL86" i="1"/>
  <c r="DM86" i="1"/>
  <c r="DN86" i="1"/>
  <c r="DO86" i="1"/>
  <c r="DP86" i="1"/>
  <c r="DQ86" i="1"/>
  <c r="DR86" i="1"/>
  <c r="DS86" i="1"/>
  <c r="DT86" i="1"/>
  <c r="DU86" i="1"/>
  <c r="DV86" i="1"/>
  <c r="DW86" i="1"/>
  <c r="DX86" i="1"/>
  <c r="DY86" i="1"/>
  <c r="DZ86" i="1"/>
  <c r="EA86" i="1"/>
  <c r="EB86" i="1"/>
  <c r="EC86" i="1"/>
  <c r="ED86" i="1"/>
  <c r="EE86" i="1"/>
  <c r="DC87" i="1"/>
  <c r="DD87" i="1"/>
  <c r="DE87" i="1"/>
  <c r="DF87" i="1"/>
  <c r="DG87" i="1"/>
  <c r="DH87" i="1"/>
  <c r="DI87" i="1"/>
  <c r="DJ87" i="1"/>
  <c r="DK87" i="1"/>
  <c r="DL87" i="1"/>
  <c r="DM87" i="1"/>
  <c r="DN87" i="1"/>
  <c r="DO87" i="1"/>
  <c r="DP87" i="1"/>
  <c r="DQ87" i="1"/>
  <c r="DR87" i="1"/>
  <c r="DS87" i="1"/>
  <c r="DT87" i="1"/>
  <c r="DU87" i="1"/>
  <c r="DV87" i="1"/>
  <c r="DW87" i="1"/>
  <c r="DX87" i="1"/>
  <c r="DY87" i="1"/>
  <c r="DZ87" i="1"/>
  <c r="EA87" i="1"/>
  <c r="EB87" i="1"/>
  <c r="EC87" i="1"/>
  <c r="ED87" i="1"/>
  <c r="EE87" i="1"/>
  <c r="DJ88" i="1"/>
  <c r="DK88" i="1"/>
  <c r="DT88" i="1"/>
  <c r="DV88" i="1"/>
  <c r="EE88" i="1"/>
  <c r="DC89" i="1"/>
  <c r="DD89" i="1"/>
  <c r="DE89" i="1"/>
  <c r="DF89" i="1"/>
  <c r="DG89" i="1"/>
  <c r="DH89" i="1"/>
  <c r="DI89" i="1"/>
  <c r="DJ89" i="1"/>
  <c r="DK89" i="1"/>
  <c r="DL89" i="1"/>
  <c r="DM89" i="1"/>
  <c r="DN89" i="1"/>
  <c r="DO89" i="1"/>
  <c r="DP89" i="1"/>
  <c r="DQ89" i="1"/>
  <c r="DR89" i="1"/>
  <c r="DS89" i="1"/>
  <c r="DT89" i="1"/>
  <c r="DU89" i="1"/>
  <c r="DV89" i="1"/>
  <c r="DW89" i="1"/>
  <c r="DX89" i="1"/>
  <c r="DY89" i="1"/>
  <c r="DZ89" i="1"/>
  <c r="EA89" i="1"/>
  <c r="EB89" i="1"/>
  <c r="EC89" i="1"/>
  <c r="ED89" i="1"/>
  <c r="EE89" i="1"/>
  <c r="DC90" i="1"/>
  <c r="DD90" i="1"/>
  <c r="DE90" i="1"/>
  <c r="DF90" i="1"/>
  <c r="DG90" i="1"/>
  <c r="DH90" i="1"/>
  <c r="DI90" i="1"/>
  <c r="DJ90" i="1"/>
  <c r="DK90" i="1"/>
  <c r="DL90" i="1"/>
  <c r="DM90" i="1"/>
  <c r="DN90" i="1"/>
  <c r="DO90" i="1"/>
  <c r="DP90" i="1"/>
  <c r="DQ90" i="1"/>
  <c r="DR90" i="1"/>
  <c r="DS90" i="1"/>
  <c r="DT90" i="1"/>
  <c r="DU90" i="1"/>
  <c r="DV90" i="1"/>
  <c r="DW90" i="1"/>
  <c r="DX90" i="1"/>
  <c r="DY90" i="1"/>
  <c r="DZ90" i="1"/>
  <c r="EA90" i="1"/>
  <c r="EB90" i="1"/>
  <c r="EC90" i="1"/>
  <c r="ED90" i="1"/>
  <c r="EE90" i="1"/>
  <c r="DC91" i="1"/>
  <c r="DD91" i="1"/>
  <c r="DE91" i="1"/>
  <c r="DF91" i="1"/>
  <c r="DG91" i="1"/>
  <c r="DH91" i="1"/>
  <c r="DI91" i="1"/>
  <c r="DJ91" i="1"/>
  <c r="DK91" i="1"/>
  <c r="DL91" i="1"/>
  <c r="DM91" i="1"/>
  <c r="DN91" i="1"/>
  <c r="DO91" i="1"/>
  <c r="DP91" i="1"/>
  <c r="DQ91" i="1"/>
  <c r="DR91" i="1"/>
  <c r="DS91" i="1"/>
  <c r="DT91" i="1"/>
  <c r="DU91" i="1"/>
  <c r="DV91" i="1"/>
  <c r="DW91" i="1"/>
  <c r="DX91" i="1"/>
  <c r="DY91" i="1"/>
  <c r="DZ91" i="1"/>
  <c r="EA91" i="1"/>
  <c r="EB91" i="1"/>
  <c r="EC91" i="1"/>
  <c r="ED91" i="1"/>
  <c r="EE91" i="1"/>
  <c r="DC92" i="1"/>
  <c r="DD92" i="1"/>
  <c r="DN92" i="1"/>
  <c r="DO92" i="1"/>
  <c r="DX92" i="1"/>
  <c r="DZ92" i="1"/>
  <c r="DC93" i="1"/>
  <c r="DD93" i="1"/>
  <c r="DE93" i="1"/>
  <c r="DF93" i="1"/>
  <c r="DG93" i="1"/>
  <c r="DH93" i="1"/>
  <c r="DI93" i="1"/>
  <c r="DJ93" i="1"/>
  <c r="DK93" i="1"/>
  <c r="DL93" i="1"/>
  <c r="DM93" i="1"/>
  <c r="DN93" i="1"/>
  <c r="DO93" i="1"/>
  <c r="DP93" i="1"/>
  <c r="DQ93" i="1"/>
  <c r="DR93" i="1"/>
  <c r="DS93" i="1"/>
  <c r="DT93" i="1"/>
  <c r="DU93" i="1"/>
  <c r="DV93" i="1"/>
  <c r="DW93" i="1"/>
  <c r="DX93" i="1"/>
  <c r="DY93" i="1"/>
  <c r="DZ93" i="1"/>
  <c r="EA93" i="1"/>
  <c r="EB93" i="1"/>
  <c r="EC93" i="1"/>
  <c r="ED93" i="1"/>
  <c r="EE93" i="1"/>
  <c r="DC94" i="1"/>
  <c r="DD94" i="1"/>
  <c r="DE94" i="1"/>
  <c r="DF94" i="1"/>
  <c r="DG94" i="1"/>
  <c r="DH94" i="1"/>
  <c r="DI94" i="1"/>
  <c r="DJ94" i="1"/>
  <c r="DK94" i="1"/>
  <c r="DL94" i="1"/>
  <c r="DM94" i="1"/>
  <c r="DN94" i="1"/>
  <c r="DO94" i="1"/>
  <c r="DP94" i="1"/>
  <c r="DQ94" i="1"/>
  <c r="DR94" i="1"/>
  <c r="DS94" i="1"/>
  <c r="DT94" i="1"/>
  <c r="DU94" i="1"/>
  <c r="DV94" i="1"/>
  <c r="DW94" i="1"/>
  <c r="DX94" i="1"/>
  <c r="DY94" i="1"/>
  <c r="DZ94" i="1"/>
  <c r="EA94" i="1"/>
  <c r="EB94" i="1"/>
  <c r="EC94" i="1"/>
  <c r="ED94" i="1"/>
  <c r="EE94" i="1"/>
  <c r="DC95" i="1"/>
  <c r="DD95" i="1"/>
  <c r="DE95" i="1"/>
  <c r="DF95" i="1"/>
  <c r="DG95" i="1"/>
  <c r="DH95" i="1"/>
  <c r="DI95" i="1"/>
  <c r="DJ95" i="1"/>
  <c r="DK95" i="1"/>
  <c r="DL95" i="1"/>
  <c r="DM95" i="1"/>
  <c r="DN95" i="1"/>
  <c r="DO95" i="1"/>
  <c r="DP95" i="1"/>
  <c r="DQ95" i="1"/>
  <c r="DR95" i="1"/>
  <c r="DS95" i="1"/>
  <c r="DT95" i="1"/>
  <c r="DU95" i="1"/>
  <c r="DV95" i="1"/>
  <c r="DW95" i="1"/>
  <c r="DX95" i="1"/>
  <c r="DY95" i="1"/>
  <c r="DZ95" i="1"/>
  <c r="EA95" i="1"/>
  <c r="EB95" i="1"/>
  <c r="EC95" i="1"/>
  <c r="ED95" i="1"/>
  <c r="EE95" i="1"/>
  <c r="DF96" i="1"/>
  <c r="DG96" i="1"/>
  <c r="DN96" i="1"/>
  <c r="DO96" i="1"/>
  <c r="DV96" i="1"/>
  <c r="DW96" i="1"/>
  <c r="ED96" i="1"/>
  <c r="EE96" i="1"/>
  <c r="DC97" i="1"/>
  <c r="DD97" i="1"/>
  <c r="DE97" i="1"/>
  <c r="DF97" i="1"/>
  <c r="DG97" i="1"/>
  <c r="DH97" i="1"/>
  <c r="DI97" i="1"/>
  <c r="DJ97" i="1"/>
  <c r="DK97" i="1"/>
  <c r="DL97" i="1"/>
  <c r="DM97" i="1"/>
  <c r="DN97" i="1"/>
  <c r="DO97" i="1"/>
  <c r="DP97" i="1"/>
  <c r="DQ97" i="1"/>
  <c r="DR97" i="1"/>
  <c r="DS97" i="1"/>
  <c r="DT97" i="1"/>
  <c r="DU97" i="1"/>
  <c r="DV97" i="1"/>
  <c r="DW97" i="1"/>
  <c r="DX97" i="1"/>
  <c r="DY97" i="1"/>
  <c r="DZ97" i="1"/>
  <c r="EA97" i="1"/>
  <c r="EB97" i="1"/>
  <c r="EC97" i="1"/>
  <c r="ED97" i="1"/>
  <c r="EE97" i="1"/>
  <c r="DC98" i="1"/>
  <c r="DD98" i="1"/>
  <c r="DE98" i="1"/>
  <c r="DF98" i="1"/>
  <c r="DG98" i="1"/>
  <c r="DH98" i="1"/>
  <c r="DI98" i="1"/>
  <c r="DJ98" i="1"/>
  <c r="DK98" i="1"/>
  <c r="DL98" i="1"/>
  <c r="DM98" i="1"/>
  <c r="DN98" i="1"/>
  <c r="DO98" i="1"/>
  <c r="DP98" i="1"/>
  <c r="DQ98" i="1"/>
  <c r="DR98" i="1"/>
  <c r="DS98" i="1"/>
  <c r="DT98" i="1"/>
  <c r="DU98" i="1"/>
  <c r="DV98" i="1"/>
  <c r="DW98" i="1"/>
  <c r="DX98" i="1"/>
  <c r="DY98" i="1"/>
  <c r="DZ98" i="1"/>
  <c r="EA98" i="1"/>
  <c r="EB98" i="1"/>
  <c r="EC98" i="1"/>
  <c r="ED98" i="1"/>
  <c r="EE98" i="1"/>
  <c r="DC99" i="1"/>
  <c r="DD99" i="1"/>
  <c r="DE99" i="1"/>
  <c r="DF99" i="1"/>
  <c r="DG99" i="1"/>
  <c r="DH99" i="1"/>
  <c r="DI99" i="1"/>
  <c r="DJ99" i="1"/>
  <c r="DK99" i="1"/>
  <c r="DL99" i="1"/>
  <c r="DM99" i="1"/>
  <c r="DN99" i="1"/>
  <c r="DO99" i="1"/>
  <c r="DP99" i="1"/>
  <c r="DQ99" i="1"/>
  <c r="DR99" i="1"/>
  <c r="DS99" i="1"/>
  <c r="DT99" i="1"/>
  <c r="DU99" i="1"/>
  <c r="DV99" i="1"/>
  <c r="DW99" i="1"/>
  <c r="DX99" i="1"/>
  <c r="DY99" i="1"/>
  <c r="DZ99" i="1"/>
  <c r="EA99" i="1"/>
  <c r="EB99" i="1"/>
  <c r="EC99" i="1"/>
  <c r="ED99" i="1"/>
  <c r="EE99" i="1"/>
  <c r="DC100" i="1"/>
  <c r="DJ100" i="1"/>
  <c r="DK100" i="1"/>
  <c r="DR100" i="1"/>
  <c r="DS100" i="1"/>
  <c r="DZ100" i="1"/>
  <c r="EA100" i="1"/>
  <c r="DC101" i="1"/>
  <c r="DD101" i="1"/>
  <c r="DE101" i="1"/>
  <c r="DF101" i="1"/>
  <c r="DG101" i="1"/>
  <c r="DH101" i="1"/>
  <c r="DI101" i="1"/>
  <c r="DJ101" i="1"/>
  <c r="DK101" i="1"/>
  <c r="DL101" i="1"/>
  <c r="DM101" i="1"/>
  <c r="DN101" i="1"/>
  <c r="DO101" i="1"/>
  <c r="DP101" i="1"/>
  <c r="DQ101" i="1"/>
  <c r="DR101" i="1"/>
  <c r="DS101" i="1"/>
  <c r="DT101" i="1"/>
  <c r="DU101" i="1"/>
  <c r="DV101" i="1"/>
  <c r="DW101" i="1"/>
  <c r="DX101" i="1"/>
  <c r="DY101" i="1"/>
  <c r="DZ101" i="1"/>
  <c r="EA101" i="1"/>
  <c r="EB101" i="1"/>
  <c r="EC101" i="1"/>
  <c r="ED101" i="1"/>
  <c r="EE101" i="1"/>
  <c r="DC102" i="1"/>
  <c r="DD102" i="1"/>
  <c r="DE102" i="1"/>
  <c r="DF102" i="1"/>
  <c r="DG102" i="1"/>
  <c r="DH102" i="1"/>
  <c r="DI102" i="1"/>
  <c r="DJ102" i="1"/>
  <c r="DK102" i="1"/>
  <c r="DL102" i="1"/>
  <c r="DM102" i="1"/>
  <c r="DN102" i="1"/>
  <c r="DO102" i="1"/>
  <c r="DP102" i="1"/>
  <c r="DQ102" i="1"/>
  <c r="DR102" i="1"/>
  <c r="DS102" i="1"/>
  <c r="DT102" i="1"/>
  <c r="DU102" i="1"/>
  <c r="DV102" i="1"/>
  <c r="DW102" i="1"/>
  <c r="DX102" i="1"/>
  <c r="DY102" i="1"/>
  <c r="DZ102" i="1"/>
  <c r="EA102" i="1"/>
  <c r="EB102" i="1"/>
  <c r="EC102" i="1"/>
  <c r="ED102" i="1"/>
  <c r="EE102" i="1"/>
  <c r="DC103" i="1"/>
  <c r="DD103" i="1"/>
  <c r="DE103" i="1"/>
  <c r="DF103" i="1"/>
  <c r="DG103" i="1"/>
  <c r="DH103" i="1"/>
  <c r="DI103" i="1"/>
  <c r="DJ103" i="1"/>
  <c r="DK103" i="1"/>
  <c r="DL103" i="1"/>
  <c r="DM103" i="1"/>
  <c r="DN103" i="1"/>
  <c r="DO103" i="1"/>
  <c r="DP103" i="1"/>
  <c r="DQ103" i="1"/>
  <c r="DR103" i="1"/>
  <c r="DS103" i="1"/>
  <c r="DT103" i="1"/>
  <c r="DU103" i="1"/>
  <c r="DV103" i="1"/>
  <c r="DW103" i="1"/>
  <c r="DX103" i="1"/>
  <c r="DY103" i="1"/>
  <c r="DZ103" i="1"/>
  <c r="EA103" i="1"/>
  <c r="EB103" i="1"/>
  <c r="EC103" i="1"/>
  <c r="ED103" i="1"/>
  <c r="EE103" i="1"/>
  <c r="DF104" i="1"/>
  <c r="DG104" i="1"/>
  <c r="DN104" i="1"/>
  <c r="DO104" i="1"/>
  <c r="DV104" i="1"/>
  <c r="DW104" i="1"/>
  <c r="ED104" i="1"/>
  <c r="EE104" i="1"/>
  <c r="DC106" i="1"/>
  <c r="DD106" i="1"/>
  <c r="DE106" i="1"/>
  <c r="DF106" i="1"/>
  <c r="DG106" i="1"/>
  <c r="DH106" i="1"/>
  <c r="DI106" i="1"/>
  <c r="DJ106" i="1"/>
  <c r="DK106" i="1"/>
  <c r="DL106" i="1"/>
  <c r="DM106" i="1"/>
  <c r="DN106" i="1"/>
  <c r="DO106" i="1"/>
  <c r="DP106" i="1"/>
  <c r="DQ106" i="1"/>
  <c r="DR106" i="1"/>
  <c r="DS106" i="1"/>
  <c r="DT106" i="1"/>
  <c r="DU106" i="1"/>
  <c r="DV106" i="1"/>
  <c r="DW106" i="1"/>
  <c r="DX106" i="1"/>
  <c r="DY106" i="1"/>
  <c r="DZ106" i="1"/>
  <c r="EA106" i="1"/>
  <c r="EB106" i="1"/>
  <c r="EC106" i="1"/>
  <c r="ED106" i="1"/>
  <c r="EE106" i="1"/>
  <c r="DC108" i="1"/>
  <c r="DD108" i="1"/>
  <c r="DE108" i="1"/>
  <c r="DF108" i="1"/>
  <c r="DG108" i="1"/>
  <c r="DH108" i="1"/>
  <c r="DI108" i="1"/>
  <c r="DJ108" i="1"/>
  <c r="DK108" i="1"/>
  <c r="DL108" i="1"/>
  <c r="DM108" i="1"/>
  <c r="DN108" i="1"/>
  <c r="DO108" i="1"/>
  <c r="DP108" i="1"/>
  <c r="DQ108" i="1"/>
  <c r="DR108" i="1"/>
  <c r="DS108" i="1"/>
  <c r="DT108" i="1"/>
  <c r="DU108" i="1"/>
  <c r="DV108" i="1"/>
  <c r="DW108" i="1"/>
  <c r="DX108" i="1"/>
  <c r="DY108" i="1"/>
  <c r="DZ108" i="1"/>
  <c r="EA108" i="1"/>
  <c r="EB108" i="1"/>
  <c r="EC108" i="1"/>
  <c r="ED108" i="1"/>
  <c r="EE108" i="1"/>
  <c r="DC109" i="1"/>
  <c r="DD109" i="1"/>
  <c r="DE109" i="1"/>
  <c r="DF109" i="1"/>
  <c r="DG109" i="1"/>
  <c r="DH109" i="1"/>
  <c r="DI109" i="1"/>
  <c r="DJ109" i="1"/>
  <c r="DK109" i="1"/>
  <c r="DL109" i="1"/>
  <c r="DM109" i="1"/>
  <c r="DN109" i="1"/>
  <c r="DO109" i="1"/>
  <c r="DP109" i="1"/>
  <c r="DQ109" i="1"/>
  <c r="DR109" i="1"/>
  <c r="DS109" i="1"/>
  <c r="DT109" i="1"/>
  <c r="DU109" i="1"/>
  <c r="DV109" i="1"/>
  <c r="DW109" i="1"/>
  <c r="DX109" i="1"/>
  <c r="DY109" i="1"/>
  <c r="DZ109" i="1"/>
  <c r="EA109" i="1"/>
  <c r="EB109" i="1"/>
  <c r="EC109" i="1"/>
  <c r="ED109" i="1"/>
  <c r="EE109" i="1"/>
  <c r="DC110" i="1"/>
  <c r="DJ110" i="1"/>
  <c r="DK110" i="1"/>
  <c r="DR110" i="1"/>
  <c r="DS110" i="1"/>
  <c r="DZ110" i="1"/>
  <c r="EA110" i="1"/>
  <c r="DC111" i="1"/>
  <c r="DD111" i="1"/>
  <c r="DE111" i="1"/>
  <c r="DF111" i="1"/>
  <c r="DG111" i="1"/>
  <c r="DH111" i="1"/>
  <c r="DI111" i="1"/>
  <c r="DJ111" i="1"/>
  <c r="DK111" i="1"/>
  <c r="DL111" i="1"/>
  <c r="DM111" i="1"/>
  <c r="DN111" i="1"/>
  <c r="DO111" i="1"/>
  <c r="DP111" i="1"/>
  <c r="DQ111" i="1"/>
  <c r="DR111" i="1"/>
  <c r="DS111" i="1"/>
  <c r="DT111" i="1"/>
  <c r="DU111" i="1"/>
  <c r="DV111" i="1"/>
  <c r="DW111" i="1"/>
  <c r="DX111" i="1"/>
  <c r="DY111" i="1"/>
  <c r="DZ111" i="1"/>
  <c r="EA111" i="1"/>
  <c r="EB111" i="1"/>
  <c r="EC111" i="1"/>
  <c r="ED111" i="1"/>
  <c r="EE111" i="1"/>
  <c r="DC112" i="1"/>
  <c r="DD112" i="1"/>
  <c r="DE112" i="1"/>
  <c r="DF112" i="1"/>
  <c r="DG112" i="1"/>
  <c r="DH112" i="1"/>
  <c r="DI112" i="1"/>
  <c r="DJ112" i="1"/>
  <c r="DK112" i="1"/>
  <c r="DL112" i="1"/>
  <c r="DM112" i="1"/>
  <c r="DN112" i="1"/>
  <c r="DO112" i="1"/>
  <c r="DP112" i="1"/>
  <c r="DQ112" i="1"/>
  <c r="DR112" i="1"/>
  <c r="DS112" i="1"/>
  <c r="DT112" i="1"/>
  <c r="DU112" i="1"/>
  <c r="DV112" i="1"/>
  <c r="DW112" i="1"/>
  <c r="DX112" i="1"/>
  <c r="DY112" i="1"/>
  <c r="DZ112" i="1"/>
  <c r="EA112" i="1"/>
  <c r="EB112" i="1"/>
  <c r="EC112" i="1"/>
  <c r="ED112" i="1"/>
  <c r="EE112" i="1"/>
  <c r="DC113" i="1"/>
  <c r="DD113" i="1"/>
  <c r="DE113" i="1"/>
  <c r="DF113" i="1"/>
  <c r="DG113" i="1"/>
  <c r="DH113" i="1"/>
  <c r="DI113" i="1"/>
  <c r="DJ113" i="1"/>
  <c r="DK113" i="1"/>
  <c r="DL113" i="1"/>
  <c r="DM113" i="1"/>
  <c r="DN113" i="1"/>
  <c r="DO113" i="1"/>
  <c r="DP113" i="1"/>
  <c r="DQ113" i="1"/>
  <c r="DR113" i="1"/>
  <c r="DS113" i="1"/>
  <c r="DT113" i="1"/>
  <c r="DU113" i="1"/>
  <c r="DV113" i="1"/>
  <c r="DW113" i="1"/>
  <c r="DX113" i="1"/>
  <c r="DY113" i="1"/>
  <c r="DZ113" i="1"/>
  <c r="EA113" i="1"/>
  <c r="EB113" i="1"/>
  <c r="EC113" i="1"/>
  <c r="ED113" i="1"/>
  <c r="EE113" i="1"/>
  <c r="DF114" i="1"/>
  <c r="DG114" i="1"/>
  <c r="DN114" i="1"/>
  <c r="DO114" i="1"/>
  <c r="DV114" i="1"/>
  <c r="DW114" i="1"/>
  <c r="ED114" i="1"/>
  <c r="EE114" i="1"/>
  <c r="DC115" i="1"/>
  <c r="DD115" i="1"/>
  <c r="DE115" i="1"/>
  <c r="DF115" i="1"/>
  <c r="DG115" i="1"/>
  <c r="DH115" i="1"/>
  <c r="DI115" i="1"/>
  <c r="DJ115" i="1"/>
  <c r="DK115" i="1"/>
  <c r="DL115" i="1"/>
  <c r="DM115" i="1"/>
  <c r="DN115" i="1"/>
  <c r="DO115" i="1"/>
  <c r="DP115" i="1"/>
  <c r="DQ115" i="1"/>
  <c r="DR115" i="1"/>
  <c r="DS115" i="1"/>
  <c r="DT115" i="1"/>
  <c r="DU115" i="1"/>
  <c r="DV115" i="1"/>
  <c r="DW115" i="1"/>
  <c r="DX115" i="1"/>
  <c r="DY115" i="1"/>
  <c r="DZ115" i="1"/>
  <c r="EA115" i="1"/>
  <c r="EB115" i="1"/>
  <c r="EC115" i="1"/>
  <c r="ED115" i="1"/>
  <c r="EE115" i="1"/>
  <c r="DC116" i="1"/>
  <c r="DD116" i="1"/>
  <c r="DE116" i="1"/>
  <c r="DF116" i="1"/>
  <c r="DG116" i="1"/>
  <c r="DH116" i="1"/>
  <c r="DI116" i="1"/>
  <c r="DJ116" i="1"/>
  <c r="DK116" i="1"/>
  <c r="DL116" i="1"/>
  <c r="DM116" i="1"/>
  <c r="DN116" i="1"/>
  <c r="DO116" i="1"/>
  <c r="DP116" i="1"/>
  <c r="DQ116" i="1"/>
  <c r="DR116" i="1"/>
  <c r="DS116" i="1"/>
  <c r="DT116" i="1"/>
  <c r="DU116" i="1"/>
  <c r="DV116" i="1"/>
  <c r="DW116" i="1"/>
  <c r="DX116" i="1"/>
  <c r="DY116" i="1"/>
  <c r="DZ116" i="1"/>
  <c r="EA116" i="1"/>
  <c r="EB116" i="1"/>
  <c r="EC116" i="1"/>
  <c r="ED116" i="1"/>
  <c r="EE116" i="1"/>
  <c r="DC117" i="1"/>
  <c r="DD117" i="1"/>
  <c r="DE117" i="1"/>
  <c r="DF117" i="1"/>
  <c r="DG117" i="1"/>
  <c r="DH117" i="1"/>
  <c r="DI117" i="1"/>
  <c r="DJ117" i="1"/>
  <c r="DK117" i="1"/>
  <c r="DL117" i="1"/>
  <c r="DM117" i="1"/>
  <c r="DN117" i="1"/>
  <c r="DO117" i="1"/>
  <c r="DP117" i="1"/>
  <c r="DQ117" i="1"/>
  <c r="DR117" i="1"/>
  <c r="DS117" i="1"/>
  <c r="DT117" i="1"/>
  <c r="DU117" i="1"/>
  <c r="DV117" i="1"/>
  <c r="DW117" i="1"/>
  <c r="DX117" i="1"/>
  <c r="DY117" i="1"/>
  <c r="DZ117" i="1"/>
  <c r="EA117" i="1"/>
  <c r="EB117" i="1"/>
  <c r="EC117" i="1"/>
  <c r="ED117" i="1"/>
  <c r="EE117" i="1"/>
  <c r="DC118" i="1"/>
  <c r="DJ118" i="1"/>
  <c r="DK118" i="1"/>
  <c r="DR118" i="1"/>
  <c r="DS118" i="1"/>
  <c r="DZ118" i="1"/>
  <c r="EA118" i="1"/>
  <c r="DC119" i="1"/>
  <c r="DD119" i="1"/>
  <c r="DE119" i="1"/>
  <c r="DF119" i="1"/>
  <c r="DG119" i="1"/>
  <c r="DH119" i="1"/>
  <c r="DI119" i="1"/>
  <c r="DJ119" i="1"/>
  <c r="DK119" i="1"/>
  <c r="DL119" i="1"/>
  <c r="DM119" i="1"/>
  <c r="DN119" i="1"/>
  <c r="DO119" i="1"/>
  <c r="DP119" i="1"/>
  <c r="DQ119" i="1"/>
  <c r="DR119" i="1"/>
  <c r="DS119" i="1"/>
  <c r="DT119" i="1"/>
  <c r="DU119" i="1"/>
  <c r="DV119" i="1"/>
  <c r="DW119" i="1"/>
  <c r="DX119" i="1"/>
  <c r="DY119" i="1"/>
  <c r="DZ119" i="1"/>
  <c r="EA119" i="1"/>
  <c r="EB119" i="1"/>
  <c r="EC119" i="1"/>
  <c r="ED119" i="1"/>
  <c r="EE119" i="1"/>
  <c r="DC120" i="1"/>
  <c r="DD120" i="1"/>
  <c r="DE120" i="1"/>
  <c r="DF120" i="1"/>
  <c r="DG120" i="1"/>
  <c r="DH120" i="1"/>
  <c r="DI120" i="1"/>
  <c r="DJ120" i="1"/>
  <c r="DK120" i="1"/>
  <c r="DL120" i="1"/>
  <c r="DM120" i="1"/>
  <c r="DN120" i="1"/>
  <c r="DO120" i="1"/>
  <c r="DP120" i="1"/>
  <c r="DQ120" i="1"/>
  <c r="DR120" i="1"/>
  <c r="DS120" i="1"/>
  <c r="DT120" i="1"/>
  <c r="DU120" i="1"/>
  <c r="DV120" i="1"/>
  <c r="DW120" i="1"/>
  <c r="DX120" i="1"/>
  <c r="DY120" i="1"/>
  <c r="DZ120" i="1"/>
  <c r="EA120" i="1"/>
  <c r="EB120" i="1"/>
  <c r="EC120" i="1"/>
  <c r="ED120" i="1"/>
  <c r="EE120" i="1"/>
  <c r="DC121" i="1"/>
  <c r="DD121" i="1"/>
  <c r="DE121" i="1"/>
  <c r="DF121" i="1"/>
  <c r="DG121" i="1"/>
  <c r="DH121" i="1"/>
  <c r="DI121" i="1"/>
  <c r="DJ121" i="1"/>
  <c r="DK121" i="1"/>
  <c r="DL121" i="1"/>
  <c r="DM121" i="1"/>
  <c r="DN121" i="1"/>
  <c r="DO121" i="1"/>
  <c r="DP121" i="1"/>
  <c r="DQ121" i="1"/>
  <c r="DR121" i="1"/>
  <c r="DS121" i="1"/>
  <c r="DT121" i="1"/>
  <c r="DU121" i="1"/>
  <c r="DV121" i="1"/>
  <c r="DW121" i="1"/>
  <c r="DX121" i="1"/>
  <c r="DY121" i="1"/>
  <c r="DZ121" i="1"/>
  <c r="EA121" i="1"/>
  <c r="EB121" i="1"/>
  <c r="EC121" i="1"/>
  <c r="ED121" i="1"/>
  <c r="EE121" i="1"/>
  <c r="DF122" i="1"/>
  <c r="DG122" i="1"/>
  <c r="DN122" i="1"/>
  <c r="DO122" i="1"/>
  <c r="DV122" i="1"/>
  <c r="DW122" i="1"/>
  <c r="ED122" i="1"/>
  <c r="EE122" i="1"/>
  <c r="DC123" i="1"/>
  <c r="DD123" i="1"/>
  <c r="DE123" i="1"/>
  <c r="DF123" i="1"/>
  <c r="DG123" i="1"/>
  <c r="DH123" i="1"/>
  <c r="DI123" i="1"/>
  <c r="DJ123" i="1"/>
  <c r="DK123" i="1"/>
  <c r="DL123" i="1"/>
  <c r="DM123" i="1"/>
  <c r="DN123" i="1"/>
  <c r="DO123" i="1"/>
  <c r="DP123" i="1"/>
  <c r="DQ123" i="1"/>
  <c r="DR123" i="1"/>
  <c r="DS123" i="1"/>
  <c r="DT123" i="1"/>
  <c r="DU123" i="1"/>
  <c r="DV123" i="1"/>
  <c r="DW123" i="1"/>
  <c r="DX123" i="1"/>
  <c r="DY123" i="1"/>
  <c r="DZ123" i="1"/>
  <c r="EA123" i="1"/>
  <c r="EB123" i="1"/>
  <c r="EC123" i="1"/>
  <c r="ED123" i="1"/>
  <c r="EE123" i="1"/>
  <c r="DC125" i="1"/>
  <c r="DD125" i="1"/>
  <c r="DE125" i="1"/>
  <c r="DF125" i="1"/>
  <c r="DG125" i="1"/>
  <c r="DH125" i="1"/>
  <c r="DI125" i="1"/>
  <c r="DJ125" i="1"/>
  <c r="DK125" i="1"/>
  <c r="DL125" i="1"/>
  <c r="DM125" i="1"/>
  <c r="DN125" i="1"/>
  <c r="DO125" i="1"/>
  <c r="DP125" i="1"/>
  <c r="DQ125" i="1"/>
  <c r="DR125" i="1"/>
  <c r="DS125" i="1"/>
  <c r="DT125" i="1"/>
  <c r="DU125" i="1"/>
  <c r="DV125" i="1"/>
  <c r="DW125" i="1"/>
  <c r="DX125" i="1"/>
  <c r="DY125" i="1"/>
  <c r="DZ125" i="1"/>
  <c r="EA125" i="1"/>
  <c r="EB125" i="1"/>
  <c r="EC125" i="1"/>
  <c r="ED125" i="1"/>
  <c r="EE125" i="1"/>
  <c r="DC128" i="1"/>
  <c r="DD128" i="1"/>
  <c r="DE128" i="1"/>
  <c r="DF128" i="1"/>
  <c r="DG128" i="1"/>
  <c r="DH128" i="1"/>
  <c r="DI128" i="1"/>
  <c r="DJ128" i="1"/>
  <c r="DK128" i="1"/>
  <c r="DL128" i="1"/>
  <c r="DM128" i="1"/>
  <c r="DN128" i="1"/>
  <c r="DO128" i="1"/>
  <c r="DP128" i="1"/>
  <c r="DQ128" i="1"/>
  <c r="DR128" i="1"/>
  <c r="DS128" i="1"/>
  <c r="DT128" i="1"/>
  <c r="DU128" i="1"/>
  <c r="DV128" i="1"/>
  <c r="DW128" i="1"/>
  <c r="DX128" i="1"/>
  <c r="DY128" i="1"/>
  <c r="DZ128" i="1"/>
  <c r="EA128" i="1"/>
  <c r="EB128" i="1"/>
  <c r="EC128" i="1"/>
  <c r="ED128" i="1"/>
  <c r="EE128" i="1"/>
  <c r="DC130" i="1"/>
  <c r="DJ130" i="1"/>
  <c r="DK130" i="1"/>
  <c r="DR130" i="1"/>
  <c r="DS130" i="1"/>
  <c r="DZ130" i="1"/>
  <c r="EA130" i="1"/>
  <c r="DC131" i="1"/>
  <c r="DD131" i="1"/>
  <c r="DE131" i="1"/>
  <c r="DF131" i="1"/>
  <c r="DG131" i="1"/>
  <c r="DH131" i="1"/>
  <c r="DI131" i="1"/>
  <c r="DJ131" i="1"/>
  <c r="DK131" i="1"/>
  <c r="DL131" i="1"/>
  <c r="DM131" i="1"/>
  <c r="DN131" i="1"/>
  <c r="DO131" i="1"/>
  <c r="DP131" i="1"/>
  <c r="DQ131" i="1"/>
  <c r="DR131" i="1"/>
  <c r="DS131" i="1"/>
  <c r="DT131" i="1"/>
  <c r="DU131" i="1"/>
  <c r="DV131" i="1"/>
  <c r="DW131" i="1"/>
  <c r="DX131" i="1"/>
  <c r="DY131" i="1"/>
  <c r="DZ131" i="1"/>
  <c r="EA131" i="1"/>
  <c r="EB131" i="1"/>
  <c r="EC131" i="1"/>
  <c r="ED131" i="1"/>
  <c r="EE131" i="1"/>
  <c r="DC133" i="1"/>
  <c r="DD133" i="1"/>
  <c r="DE133" i="1"/>
  <c r="DF133" i="1"/>
  <c r="DG133" i="1"/>
  <c r="DH133" i="1"/>
  <c r="DI133" i="1"/>
  <c r="DJ133" i="1"/>
  <c r="DK133" i="1"/>
  <c r="DL133" i="1"/>
  <c r="DM133" i="1"/>
  <c r="DN133" i="1"/>
  <c r="DO133" i="1"/>
  <c r="DP133" i="1"/>
  <c r="DQ133" i="1"/>
  <c r="DR133" i="1"/>
  <c r="DS133" i="1"/>
  <c r="DT133" i="1"/>
  <c r="DU133" i="1"/>
  <c r="DV133" i="1"/>
  <c r="DW133" i="1"/>
  <c r="DX133" i="1"/>
  <c r="DY133" i="1"/>
  <c r="DZ133" i="1"/>
  <c r="EA133" i="1"/>
  <c r="EB133" i="1"/>
  <c r="EC133" i="1"/>
  <c r="ED133" i="1"/>
  <c r="EE133" i="1"/>
  <c r="DC134" i="1"/>
  <c r="DD134" i="1"/>
  <c r="DE134" i="1"/>
  <c r="DF134" i="1"/>
  <c r="DG134" i="1"/>
  <c r="DH134" i="1"/>
  <c r="DI134" i="1"/>
  <c r="DJ134" i="1"/>
  <c r="DK134" i="1"/>
  <c r="DL134" i="1"/>
  <c r="DM134" i="1"/>
  <c r="DN134" i="1"/>
  <c r="DO134" i="1"/>
  <c r="DP134" i="1"/>
  <c r="DQ134" i="1"/>
  <c r="DR134" i="1"/>
  <c r="DS134" i="1"/>
  <c r="DT134" i="1"/>
  <c r="DU134" i="1"/>
  <c r="DV134" i="1"/>
  <c r="DW134" i="1"/>
  <c r="DX134" i="1"/>
  <c r="DY134" i="1"/>
  <c r="DZ134" i="1"/>
  <c r="EA134" i="1"/>
  <c r="EB134" i="1"/>
  <c r="EC134" i="1"/>
  <c r="ED134" i="1"/>
  <c r="EE134" i="1"/>
  <c r="DF135" i="1"/>
  <c r="DG135" i="1"/>
  <c r="DN135" i="1"/>
  <c r="DO135" i="1"/>
  <c r="DV135" i="1"/>
  <c r="DW135" i="1"/>
  <c r="ED135" i="1"/>
  <c r="EE135" i="1"/>
  <c r="DC136" i="1"/>
  <c r="DD136" i="1"/>
  <c r="DE136" i="1"/>
  <c r="DF136" i="1"/>
  <c r="DG136" i="1"/>
  <c r="DH136" i="1"/>
  <c r="DI136" i="1"/>
  <c r="DJ136" i="1"/>
  <c r="DK136" i="1"/>
  <c r="DL136" i="1"/>
  <c r="DM136" i="1"/>
  <c r="DN136" i="1"/>
  <c r="DO136" i="1"/>
  <c r="DP136" i="1"/>
  <c r="DQ136" i="1"/>
  <c r="DR136" i="1"/>
  <c r="DS136" i="1"/>
  <c r="DT136" i="1"/>
  <c r="DU136" i="1"/>
  <c r="DV136" i="1"/>
  <c r="DW136" i="1"/>
  <c r="DX136" i="1"/>
  <c r="DY136" i="1"/>
  <c r="DZ136" i="1"/>
  <c r="EA136" i="1"/>
  <c r="EB136" i="1"/>
  <c r="EC136" i="1"/>
  <c r="ED136" i="1"/>
  <c r="EE136" i="1"/>
  <c r="DC137" i="1"/>
  <c r="DD137" i="1"/>
  <c r="DE137" i="1"/>
  <c r="DF137" i="1"/>
  <c r="DG137" i="1"/>
  <c r="DH137" i="1"/>
  <c r="DI137" i="1"/>
  <c r="DJ137" i="1"/>
  <c r="DK137" i="1"/>
  <c r="DL137" i="1"/>
  <c r="DM137" i="1"/>
  <c r="DN137" i="1"/>
  <c r="DO137" i="1"/>
  <c r="DP137" i="1"/>
  <c r="DQ137" i="1"/>
  <c r="DR137" i="1"/>
  <c r="DS137" i="1"/>
  <c r="DT137" i="1"/>
  <c r="DU137" i="1"/>
  <c r="DV137" i="1"/>
  <c r="DW137" i="1"/>
  <c r="DX137" i="1"/>
  <c r="DY137" i="1"/>
  <c r="DZ137" i="1"/>
  <c r="EA137" i="1"/>
  <c r="EB137" i="1"/>
  <c r="EC137" i="1"/>
  <c r="ED137" i="1"/>
  <c r="EE137" i="1"/>
  <c r="DC138" i="1"/>
  <c r="DD138" i="1"/>
  <c r="DE138" i="1"/>
  <c r="DF138" i="1"/>
  <c r="DG138" i="1"/>
  <c r="DH138" i="1"/>
  <c r="DI138" i="1"/>
  <c r="DJ138" i="1"/>
  <c r="DK138" i="1"/>
  <c r="DL138" i="1"/>
  <c r="DM138" i="1"/>
  <c r="DN138" i="1"/>
  <c r="DO138" i="1"/>
  <c r="DP138" i="1"/>
  <c r="DQ138" i="1"/>
  <c r="DR138" i="1"/>
  <c r="DS138" i="1"/>
  <c r="DT138" i="1"/>
  <c r="DU138" i="1"/>
  <c r="DV138" i="1"/>
  <c r="DW138" i="1"/>
  <c r="DX138" i="1"/>
  <c r="DY138" i="1"/>
  <c r="DZ138" i="1"/>
  <c r="EA138" i="1"/>
  <c r="EB138" i="1"/>
  <c r="EC138" i="1"/>
  <c r="ED138" i="1"/>
  <c r="EE138" i="1"/>
  <c r="DC140" i="1"/>
  <c r="DJ140" i="1"/>
  <c r="DK140" i="1"/>
  <c r="DR140" i="1"/>
  <c r="DS140" i="1"/>
  <c r="DZ140" i="1"/>
  <c r="EA140" i="1"/>
  <c r="DC141" i="1"/>
  <c r="DD141" i="1"/>
  <c r="DE141" i="1"/>
  <c r="DF141" i="1"/>
  <c r="DG141" i="1"/>
  <c r="DH141" i="1"/>
  <c r="DI141" i="1"/>
  <c r="DJ141" i="1"/>
  <c r="DK141" i="1"/>
  <c r="DL141" i="1"/>
  <c r="DM141" i="1"/>
  <c r="DN141" i="1"/>
  <c r="DO141" i="1"/>
  <c r="DP141" i="1"/>
  <c r="DQ141" i="1"/>
  <c r="DR141" i="1"/>
  <c r="DS141" i="1"/>
  <c r="DT141" i="1"/>
  <c r="DU141" i="1"/>
  <c r="DV141" i="1"/>
  <c r="DW141" i="1"/>
  <c r="DX141" i="1"/>
  <c r="DY141" i="1"/>
  <c r="DZ141" i="1"/>
  <c r="EA141" i="1"/>
  <c r="EB141" i="1"/>
  <c r="EC141" i="1"/>
  <c r="ED141" i="1"/>
  <c r="EE141" i="1"/>
  <c r="DC142" i="1"/>
  <c r="DD142" i="1"/>
  <c r="DE142" i="1"/>
  <c r="DF142" i="1"/>
  <c r="DG142" i="1"/>
  <c r="DH142" i="1"/>
  <c r="DI142" i="1"/>
  <c r="DJ142" i="1"/>
  <c r="DK142" i="1"/>
  <c r="DL142" i="1"/>
  <c r="DM142" i="1"/>
  <c r="DN142" i="1"/>
  <c r="DO142" i="1"/>
  <c r="DP142" i="1"/>
  <c r="DQ142" i="1"/>
  <c r="DR142" i="1"/>
  <c r="DS142" i="1"/>
  <c r="DT142" i="1"/>
  <c r="DU142" i="1"/>
  <c r="DV142" i="1"/>
  <c r="DW142" i="1"/>
  <c r="DX142" i="1"/>
  <c r="DY142" i="1"/>
  <c r="DZ142" i="1"/>
  <c r="EA142" i="1"/>
  <c r="EB142" i="1"/>
  <c r="EC142" i="1"/>
  <c r="ED142" i="1"/>
  <c r="EE142" i="1"/>
  <c r="DC143" i="1"/>
  <c r="DD143" i="1"/>
  <c r="DE143" i="1"/>
  <c r="DF143" i="1"/>
  <c r="DG143" i="1"/>
  <c r="DH143" i="1"/>
  <c r="DI143" i="1"/>
  <c r="DJ143" i="1"/>
  <c r="DK143" i="1"/>
  <c r="DL143" i="1"/>
  <c r="DM143" i="1"/>
  <c r="DN143" i="1"/>
  <c r="DO143" i="1"/>
  <c r="DP143" i="1"/>
  <c r="DQ143" i="1"/>
  <c r="DR143" i="1"/>
  <c r="DS143" i="1"/>
  <c r="DT143" i="1"/>
  <c r="DU143" i="1"/>
  <c r="DV143" i="1"/>
  <c r="DW143" i="1"/>
  <c r="DX143" i="1"/>
  <c r="DY143" i="1"/>
  <c r="DZ143" i="1"/>
  <c r="EA143" i="1"/>
  <c r="EB143" i="1"/>
  <c r="EC143" i="1"/>
  <c r="ED143" i="1"/>
  <c r="EE143" i="1"/>
  <c r="DF144" i="1"/>
  <c r="DG144" i="1"/>
  <c r="DN144" i="1"/>
  <c r="DO144" i="1"/>
  <c r="DV144" i="1"/>
  <c r="DW144" i="1"/>
  <c r="ED144" i="1"/>
  <c r="EE144" i="1"/>
  <c r="DC145" i="1"/>
  <c r="DD145" i="1"/>
  <c r="DE145" i="1"/>
  <c r="DF145" i="1"/>
  <c r="DG145" i="1"/>
  <c r="DH145" i="1"/>
  <c r="DI145" i="1"/>
  <c r="DJ145" i="1"/>
  <c r="DK145" i="1"/>
  <c r="DL145" i="1"/>
  <c r="DM145" i="1"/>
  <c r="DN145" i="1"/>
  <c r="DO145" i="1"/>
  <c r="DP145" i="1"/>
  <c r="DQ145" i="1"/>
  <c r="DR145" i="1"/>
  <c r="DS145" i="1"/>
  <c r="DT145" i="1"/>
  <c r="DU145" i="1"/>
  <c r="DV145" i="1"/>
  <c r="DW145" i="1"/>
  <c r="DX145" i="1"/>
  <c r="DY145" i="1"/>
  <c r="DZ145" i="1"/>
  <c r="EA145" i="1"/>
  <c r="EB145" i="1"/>
  <c r="EC145" i="1"/>
  <c r="ED145" i="1"/>
  <c r="EE145" i="1"/>
  <c r="DC146" i="1"/>
  <c r="DD146" i="1"/>
  <c r="DE146" i="1"/>
  <c r="DF146" i="1"/>
  <c r="DG146" i="1"/>
  <c r="DH146" i="1"/>
  <c r="DI146" i="1"/>
  <c r="DJ146" i="1"/>
  <c r="DK146" i="1"/>
  <c r="DL146" i="1"/>
  <c r="DM146" i="1"/>
  <c r="DN146" i="1"/>
  <c r="DO146" i="1"/>
  <c r="DP146" i="1"/>
  <c r="DQ146" i="1"/>
  <c r="DR146" i="1"/>
  <c r="DS146" i="1"/>
  <c r="DT146" i="1"/>
  <c r="DU146" i="1"/>
  <c r="DV146" i="1"/>
  <c r="DW146" i="1"/>
  <c r="DX146" i="1"/>
  <c r="DY146" i="1"/>
  <c r="DZ146" i="1"/>
  <c r="EA146" i="1"/>
  <c r="EB146" i="1"/>
  <c r="EC146" i="1"/>
  <c r="ED146" i="1"/>
  <c r="EE146" i="1"/>
  <c r="DC147" i="1"/>
  <c r="DD147" i="1"/>
  <c r="DE147" i="1"/>
  <c r="DF147" i="1"/>
  <c r="DG147" i="1"/>
  <c r="DH147" i="1"/>
  <c r="DI147" i="1"/>
  <c r="DJ147" i="1"/>
  <c r="DK147" i="1"/>
  <c r="DL147" i="1"/>
  <c r="DM147" i="1"/>
  <c r="DN147" i="1"/>
  <c r="DO147" i="1"/>
  <c r="DP147" i="1"/>
  <c r="DQ147" i="1"/>
  <c r="DR147" i="1"/>
  <c r="DS147" i="1"/>
  <c r="DT147" i="1"/>
  <c r="DU147" i="1"/>
  <c r="DV147" i="1"/>
  <c r="DW147" i="1"/>
  <c r="DX147" i="1"/>
  <c r="DY147" i="1"/>
  <c r="DZ147" i="1"/>
  <c r="EA147" i="1"/>
  <c r="EB147" i="1"/>
  <c r="EC147" i="1"/>
  <c r="ED147" i="1"/>
  <c r="EE147" i="1"/>
  <c r="DC148" i="1"/>
  <c r="DJ148" i="1"/>
  <c r="DK148" i="1"/>
  <c r="DR148" i="1"/>
  <c r="DS148" i="1"/>
  <c r="DZ148" i="1"/>
  <c r="EA148" i="1"/>
  <c r="DC150" i="1"/>
  <c r="DD150" i="1"/>
  <c r="DE150" i="1"/>
  <c r="DF150" i="1"/>
  <c r="DG150" i="1"/>
  <c r="DH150" i="1"/>
  <c r="DI150" i="1"/>
  <c r="DJ150" i="1"/>
  <c r="DK150" i="1"/>
  <c r="DL150" i="1"/>
  <c r="DM150" i="1"/>
  <c r="DN150" i="1"/>
  <c r="DO150" i="1"/>
  <c r="DP150" i="1"/>
  <c r="DQ150" i="1"/>
  <c r="DR150" i="1"/>
  <c r="DS150" i="1"/>
  <c r="DT150" i="1"/>
  <c r="DU150" i="1"/>
  <c r="DV150" i="1"/>
  <c r="DW150" i="1"/>
  <c r="DX150" i="1"/>
  <c r="DY150" i="1"/>
  <c r="DZ150" i="1"/>
  <c r="EA150" i="1"/>
  <c r="EB150" i="1"/>
  <c r="EC150" i="1"/>
  <c r="ED150" i="1"/>
  <c r="EE150" i="1"/>
  <c r="DC155" i="1"/>
  <c r="DD155" i="1"/>
  <c r="DE155" i="1"/>
  <c r="DF155" i="1"/>
  <c r="DG155" i="1"/>
  <c r="DH155" i="1"/>
  <c r="DI155" i="1"/>
  <c r="DJ155" i="1"/>
  <c r="DK155" i="1"/>
  <c r="DL155" i="1"/>
  <c r="DM155" i="1"/>
  <c r="DN155" i="1"/>
  <c r="DO155" i="1"/>
  <c r="DP155" i="1"/>
  <c r="DQ155" i="1"/>
  <c r="DR155" i="1"/>
  <c r="DS155" i="1"/>
  <c r="DT155" i="1"/>
  <c r="DU155" i="1"/>
  <c r="DV155" i="1"/>
  <c r="DW155" i="1"/>
  <c r="DX155" i="1"/>
  <c r="DY155" i="1"/>
  <c r="DZ155" i="1"/>
  <c r="EA155" i="1"/>
  <c r="EB155" i="1"/>
  <c r="EC155" i="1"/>
  <c r="ED155" i="1"/>
  <c r="EE155" i="1"/>
  <c r="DC149" i="1"/>
  <c r="DD149" i="1"/>
  <c r="DE149" i="1"/>
  <c r="DF149" i="1"/>
  <c r="DG149" i="1"/>
  <c r="DH149" i="1"/>
  <c r="DI149" i="1"/>
  <c r="DJ149" i="1"/>
  <c r="DK149" i="1"/>
  <c r="DL149" i="1"/>
  <c r="DM149" i="1"/>
  <c r="DN149" i="1"/>
  <c r="DO149" i="1"/>
  <c r="DP149" i="1"/>
  <c r="DQ149" i="1"/>
  <c r="DR149" i="1"/>
  <c r="DS149" i="1"/>
  <c r="DT149" i="1"/>
  <c r="DU149" i="1"/>
  <c r="DV149" i="1"/>
  <c r="DW149" i="1"/>
  <c r="DX149" i="1"/>
  <c r="DY149" i="1"/>
  <c r="DZ149" i="1"/>
  <c r="EA149" i="1"/>
  <c r="EB149" i="1"/>
  <c r="EC149" i="1"/>
  <c r="ED149" i="1"/>
  <c r="EE149" i="1"/>
  <c r="DF160" i="1"/>
  <c r="DG160" i="1"/>
  <c r="DN160" i="1"/>
  <c r="DO160" i="1"/>
  <c r="DV160" i="1"/>
  <c r="DW160" i="1"/>
  <c r="ED160" i="1"/>
  <c r="EE160" i="1"/>
  <c r="DC163" i="1"/>
  <c r="DD163" i="1"/>
  <c r="DE163" i="1"/>
  <c r="DF163" i="1"/>
  <c r="DG163" i="1"/>
  <c r="DH163" i="1"/>
  <c r="DI163" i="1"/>
  <c r="DJ163" i="1"/>
  <c r="DK163" i="1"/>
  <c r="DL163" i="1"/>
  <c r="DM163" i="1"/>
  <c r="DN163" i="1"/>
  <c r="DO163" i="1"/>
  <c r="DP163" i="1"/>
  <c r="DQ163" i="1"/>
  <c r="DR163" i="1"/>
  <c r="DS163" i="1"/>
  <c r="DT163" i="1"/>
  <c r="DU163" i="1"/>
  <c r="DV163" i="1"/>
  <c r="DW163" i="1"/>
  <c r="DX163" i="1"/>
  <c r="DY163" i="1"/>
  <c r="DZ163" i="1"/>
  <c r="EA163" i="1"/>
  <c r="EB163" i="1"/>
  <c r="EC163" i="1"/>
  <c r="ED163" i="1"/>
  <c r="EE163" i="1"/>
  <c r="DC164" i="1"/>
  <c r="DD164" i="1"/>
  <c r="DE164" i="1"/>
  <c r="DF164" i="1"/>
  <c r="DG164" i="1"/>
  <c r="DH164" i="1"/>
  <c r="DI164" i="1"/>
  <c r="DJ164" i="1"/>
  <c r="DK164" i="1"/>
  <c r="DL164" i="1"/>
  <c r="DM164" i="1"/>
  <c r="DN164" i="1"/>
  <c r="DO164" i="1"/>
  <c r="DP164" i="1"/>
  <c r="DQ164" i="1"/>
  <c r="DR164" i="1"/>
  <c r="DS164" i="1"/>
  <c r="DT164" i="1"/>
  <c r="DU164" i="1"/>
  <c r="DV164" i="1"/>
  <c r="DW164" i="1"/>
  <c r="DX164" i="1"/>
  <c r="DY164" i="1"/>
  <c r="DZ164" i="1"/>
  <c r="EA164" i="1"/>
  <c r="EB164" i="1"/>
  <c r="EC164" i="1"/>
  <c r="ED164" i="1"/>
  <c r="EE164" i="1"/>
  <c r="DC167" i="1"/>
  <c r="DD167" i="1"/>
  <c r="DE167" i="1"/>
  <c r="DF167" i="1"/>
  <c r="DG167" i="1"/>
  <c r="DH167" i="1"/>
  <c r="DI167" i="1"/>
  <c r="DJ167" i="1"/>
  <c r="DK167" i="1"/>
  <c r="DL167" i="1"/>
  <c r="DM167" i="1"/>
  <c r="DN167" i="1"/>
  <c r="DO167" i="1"/>
  <c r="DP167" i="1"/>
  <c r="DQ167" i="1"/>
  <c r="DR167" i="1"/>
  <c r="DS167" i="1"/>
  <c r="DT167" i="1"/>
  <c r="DU167" i="1"/>
  <c r="DV167" i="1"/>
  <c r="DW167" i="1"/>
  <c r="DX167" i="1"/>
  <c r="DY167" i="1"/>
  <c r="DZ167" i="1"/>
  <c r="EA167" i="1"/>
  <c r="EB167" i="1"/>
  <c r="EC167" i="1"/>
  <c r="ED167" i="1"/>
  <c r="EE167" i="1"/>
  <c r="DC168" i="1"/>
  <c r="DJ168" i="1"/>
  <c r="DK168" i="1"/>
  <c r="DR168" i="1"/>
  <c r="DS168" i="1"/>
  <c r="DZ168" i="1"/>
  <c r="EA168" i="1"/>
  <c r="DC169" i="1"/>
  <c r="DD169" i="1"/>
  <c r="DE169" i="1"/>
  <c r="DF169" i="1"/>
  <c r="DG169" i="1"/>
  <c r="DH169" i="1"/>
  <c r="DI169" i="1"/>
  <c r="DJ169" i="1"/>
  <c r="DK169" i="1"/>
  <c r="DL169" i="1"/>
  <c r="DM169" i="1"/>
  <c r="DN169" i="1"/>
  <c r="DO169" i="1"/>
  <c r="DP169" i="1"/>
  <c r="DQ169" i="1"/>
  <c r="DR169" i="1"/>
  <c r="DS169" i="1"/>
  <c r="DT169" i="1"/>
  <c r="DU169" i="1"/>
  <c r="DV169" i="1"/>
  <c r="DW169" i="1"/>
  <c r="DX169" i="1"/>
  <c r="DY169" i="1"/>
  <c r="DZ169" i="1"/>
  <c r="EA169" i="1"/>
  <c r="EB169" i="1"/>
  <c r="EC169" i="1"/>
  <c r="ED169" i="1"/>
  <c r="EE169" i="1"/>
  <c r="DC170" i="1"/>
  <c r="DD170" i="1"/>
  <c r="DE170" i="1"/>
  <c r="DF170" i="1"/>
  <c r="DG170" i="1"/>
  <c r="DH170" i="1"/>
  <c r="DI170" i="1"/>
  <c r="DJ170" i="1"/>
  <c r="DK170" i="1"/>
  <c r="DL170" i="1"/>
  <c r="DM170" i="1"/>
  <c r="DN170" i="1"/>
  <c r="DO170" i="1"/>
  <c r="DP170" i="1"/>
  <c r="DQ170" i="1"/>
  <c r="DR170" i="1"/>
  <c r="DS170" i="1"/>
  <c r="DT170" i="1"/>
  <c r="DU170" i="1"/>
  <c r="DV170" i="1"/>
  <c r="DW170" i="1"/>
  <c r="DX170" i="1"/>
  <c r="DY170" i="1"/>
  <c r="DZ170" i="1"/>
  <c r="EA170" i="1"/>
  <c r="EB170" i="1"/>
  <c r="EC170" i="1"/>
  <c r="ED170" i="1"/>
  <c r="EE170" i="1"/>
  <c r="DC171" i="1"/>
  <c r="DD171" i="1"/>
  <c r="DE171" i="1"/>
  <c r="DF171" i="1"/>
  <c r="DG171" i="1"/>
  <c r="DH171" i="1"/>
  <c r="DI171" i="1"/>
  <c r="DJ171" i="1"/>
  <c r="DK171" i="1"/>
  <c r="DL171" i="1"/>
  <c r="DM171" i="1"/>
  <c r="DN171" i="1"/>
  <c r="DO171" i="1"/>
  <c r="DP171" i="1"/>
  <c r="DQ171" i="1"/>
  <c r="DR171" i="1"/>
  <c r="DS171" i="1"/>
  <c r="DT171" i="1"/>
  <c r="DU171" i="1"/>
  <c r="DV171" i="1"/>
  <c r="DW171" i="1"/>
  <c r="DX171" i="1"/>
  <c r="DY171" i="1"/>
  <c r="DZ171" i="1"/>
  <c r="EA171" i="1"/>
  <c r="EB171" i="1"/>
  <c r="EC171" i="1"/>
  <c r="ED171" i="1"/>
  <c r="EE171" i="1"/>
  <c r="DF180" i="1"/>
  <c r="DG180" i="1"/>
  <c r="DN180" i="1"/>
  <c r="DO180" i="1"/>
  <c r="DV180" i="1"/>
  <c r="DW180" i="1"/>
  <c r="ED180" i="1"/>
  <c r="EE180" i="1"/>
  <c r="DC183" i="1"/>
  <c r="DD183" i="1"/>
  <c r="DE183" i="1"/>
  <c r="DF183" i="1"/>
  <c r="DG183" i="1"/>
  <c r="DH183" i="1"/>
  <c r="DI183" i="1"/>
  <c r="DJ183" i="1"/>
  <c r="DK183" i="1"/>
  <c r="DL183" i="1"/>
  <c r="DM183" i="1"/>
  <c r="DN183" i="1"/>
  <c r="DO183" i="1"/>
  <c r="DP183" i="1"/>
  <c r="DQ183" i="1"/>
  <c r="DR183" i="1"/>
  <c r="DS183" i="1"/>
  <c r="DT183" i="1"/>
  <c r="DU183" i="1"/>
  <c r="DV183" i="1"/>
  <c r="DW183" i="1"/>
  <c r="DX183" i="1"/>
  <c r="DY183" i="1"/>
  <c r="DZ183" i="1"/>
  <c r="EA183" i="1"/>
  <c r="EB183" i="1"/>
  <c r="EC183" i="1"/>
  <c r="ED183" i="1"/>
  <c r="EE183" i="1"/>
  <c r="DC184" i="1"/>
  <c r="DD184" i="1"/>
  <c r="DE184" i="1"/>
  <c r="DF184" i="1"/>
  <c r="DG184" i="1"/>
  <c r="DH184" i="1"/>
  <c r="DI184" i="1"/>
  <c r="DJ184" i="1"/>
  <c r="DK184" i="1"/>
  <c r="DL184" i="1"/>
  <c r="DM184" i="1"/>
  <c r="DN184" i="1"/>
  <c r="DO184" i="1"/>
  <c r="DP184" i="1"/>
  <c r="DQ184" i="1"/>
  <c r="DR184" i="1"/>
  <c r="DS184" i="1"/>
  <c r="DT184" i="1"/>
  <c r="DU184" i="1"/>
  <c r="DV184" i="1"/>
  <c r="DW184" i="1"/>
  <c r="DX184" i="1"/>
  <c r="DY184" i="1"/>
  <c r="DZ184" i="1"/>
  <c r="EA184" i="1"/>
  <c r="EB184" i="1"/>
  <c r="EC184" i="1"/>
  <c r="ED184" i="1"/>
  <c r="EE184" i="1"/>
  <c r="DC105" i="1"/>
  <c r="DD105" i="1"/>
  <c r="DE105" i="1"/>
  <c r="DF105" i="1"/>
  <c r="DG105" i="1"/>
  <c r="DH105" i="1"/>
  <c r="DI105" i="1"/>
  <c r="DJ105" i="1"/>
  <c r="DK105" i="1"/>
  <c r="DL105" i="1"/>
  <c r="DM105" i="1"/>
  <c r="DN105" i="1"/>
  <c r="DO105" i="1"/>
  <c r="DP105" i="1"/>
  <c r="DQ105" i="1"/>
  <c r="DR105" i="1"/>
  <c r="DS105" i="1"/>
  <c r="DT105" i="1"/>
  <c r="DU105" i="1"/>
  <c r="DV105" i="1"/>
  <c r="DW105" i="1"/>
  <c r="DX105" i="1"/>
  <c r="DY105" i="1"/>
  <c r="DZ105" i="1"/>
  <c r="EA105" i="1"/>
  <c r="EB105" i="1"/>
  <c r="EC105" i="1"/>
  <c r="ED105" i="1"/>
  <c r="EE105" i="1"/>
  <c r="DC201" i="1"/>
  <c r="DD201" i="1"/>
  <c r="DE201" i="1"/>
  <c r="DF201" i="1"/>
  <c r="DG201" i="1"/>
  <c r="DH201" i="1"/>
  <c r="DI201" i="1"/>
  <c r="DJ201" i="1"/>
  <c r="DK201" i="1"/>
  <c r="DL201" i="1"/>
  <c r="DM201" i="1"/>
  <c r="DN201" i="1"/>
  <c r="DO201" i="1"/>
  <c r="DP201" i="1"/>
  <c r="DQ201" i="1"/>
  <c r="DR201" i="1"/>
  <c r="DS201" i="1"/>
  <c r="DT201" i="1"/>
  <c r="DU201" i="1"/>
  <c r="DV201" i="1"/>
  <c r="DW201" i="1"/>
  <c r="DX201" i="1"/>
  <c r="DY201" i="1"/>
  <c r="DZ201" i="1"/>
  <c r="EA201" i="1"/>
  <c r="EB201" i="1"/>
  <c r="EC201" i="1"/>
  <c r="ED201" i="1"/>
  <c r="EE201" i="1"/>
  <c r="DC202" i="1"/>
  <c r="DD202" i="1"/>
  <c r="DE202" i="1"/>
  <c r="DF202" i="1"/>
  <c r="DG202" i="1"/>
  <c r="DH202" i="1"/>
  <c r="DI202" i="1"/>
  <c r="DJ202" i="1"/>
  <c r="DK202" i="1"/>
  <c r="DL202" i="1"/>
  <c r="DM202" i="1"/>
  <c r="DN202" i="1"/>
  <c r="DO202" i="1"/>
  <c r="DP202" i="1"/>
  <c r="DQ202" i="1"/>
  <c r="DR202" i="1"/>
  <c r="DS202" i="1"/>
  <c r="DT202" i="1"/>
  <c r="DU202" i="1"/>
  <c r="DV202" i="1"/>
  <c r="DW202" i="1"/>
  <c r="DX202" i="1"/>
  <c r="DY202" i="1"/>
  <c r="DZ202" i="1"/>
  <c r="EA202" i="1"/>
  <c r="EB202" i="1"/>
  <c r="EC202" i="1"/>
  <c r="ED202" i="1"/>
  <c r="EE202" i="1"/>
  <c r="DC200" i="1"/>
  <c r="DD200" i="1"/>
  <c r="DE200" i="1"/>
  <c r="DF200" i="1"/>
  <c r="DG200" i="1"/>
  <c r="DH200" i="1"/>
  <c r="DI200" i="1"/>
  <c r="DJ200" i="1"/>
  <c r="DK200" i="1"/>
  <c r="DL200" i="1"/>
  <c r="DM200" i="1"/>
  <c r="DN200" i="1"/>
  <c r="DO200" i="1"/>
  <c r="DP200" i="1"/>
  <c r="DQ200" i="1"/>
  <c r="DR200" i="1"/>
  <c r="DS200" i="1"/>
  <c r="DT200" i="1"/>
  <c r="DU200" i="1"/>
  <c r="DV200" i="1"/>
  <c r="DW200" i="1"/>
  <c r="DX200" i="1"/>
  <c r="DY200" i="1"/>
  <c r="DZ200" i="1"/>
  <c r="EA200" i="1"/>
  <c r="EB200" i="1"/>
  <c r="EC200" i="1"/>
  <c r="ED200" i="1"/>
  <c r="EE200" i="1"/>
  <c r="DC203" i="1"/>
  <c r="DD203" i="1"/>
  <c r="DE203" i="1"/>
  <c r="DF203" i="1"/>
  <c r="DG203" i="1"/>
  <c r="DH203" i="1"/>
  <c r="DI203" i="1"/>
  <c r="DJ203" i="1"/>
  <c r="DK203" i="1"/>
  <c r="DL203" i="1"/>
  <c r="DM203" i="1"/>
  <c r="DN203" i="1"/>
  <c r="DO203" i="1"/>
  <c r="DP203" i="1"/>
  <c r="DQ203" i="1"/>
  <c r="DR203" i="1"/>
  <c r="DS203" i="1"/>
  <c r="DT203" i="1"/>
  <c r="DU203" i="1"/>
  <c r="DV203" i="1"/>
  <c r="DW203" i="1"/>
  <c r="DX203" i="1"/>
  <c r="DY203" i="1"/>
  <c r="DZ203" i="1"/>
  <c r="EA203" i="1"/>
  <c r="EB203" i="1"/>
  <c r="EC203" i="1"/>
  <c r="ED203" i="1"/>
  <c r="EE203" i="1"/>
  <c r="DC204" i="1"/>
  <c r="DD204" i="1"/>
  <c r="DG204" i="1"/>
  <c r="DH204" i="1"/>
  <c r="DK204" i="1"/>
  <c r="DL204" i="1"/>
  <c r="DO204" i="1"/>
  <c r="DP204" i="1"/>
  <c r="DS204" i="1"/>
  <c r="DT204" i="1"/>
  <c r="DW204" i="1"/>
  <c r="DX204" i="1"/>
  <c r="EA204" i="1"/>
  <c r="EB204" i="1"/>
  <c r="EE204" i="1"/>
  <c r="DC205" i="1"/>
  <c r="DD205" i="1"/>
  <c r="DE205" i="1"/>
  <c r="DF205" i="1"/>
  <c r="DG205" i="1"/>
  <c r="DH205" i="1"/>
  <c r="DI205" i="1"/>
  <c r="DJ205" i="1"/>
  <c r="DK205" i="1"/>
  <c r="DL205" i="1"/>
  <c r="DM205" i="1"/>
  <c r="DN205" i="1"/>
  <c r="DO205" i="1"/>
  <c r="DP205" i="1"/>
  <c r="DQ205" i="1"/>
  <c r="DR205" i="1"/>
  <c r="DS205" i="1"/>
  <c r="DT205" i="1"/>
  <c r="DU205" i="1"/>
  <c r="DV205" i="1"/>
  <c r="DW205" i="1"/>
  <c r="DX205" i="1"/>
  <c r="DY205" i="1"/>
  <c r="DZ205" i="1"/>
  <c r="EA205" i="1"/>
  <c r="EB205" i="1"/>
  <c r="EC205" i="1"/>
  <c r="ED205" i="1"/>
  <c r="EE205" i="1"/>
  <c r="DC27" i="1"/>
  <c r="DD27" i="1"/>
  <c r="DE27" i="1"/>
  <c r="DF27" i="1"/>
  <c r="DG27" i="1"/>
  <c r="DH27" i="1"/>
  <c r="DI27" i="1"/>
  <c r="DJ27" i="1"/>
  <c r="DK27" i="1"/>
  <c r="DL27" i="1"/>
  <c r="DM27" i="1"/>
  <c r="DN27" i="1"/>
  <c r="DO27" i="1"/>
  <c r="DP27" i="1"/>
  <c r="DQ27" i="1"/>
  <c r="DR27" i="1"/>
  <c r="DS27" i="1"/>
  <c r="DT27" i="1"/>
  <c r="DU27" i="1"/>
  <c r="DV27" i="1"/>
  <c r="DW27" i="1"/>
  <c r="DX27" i="1"/>
  <c r="DY27" i="1"/>
  <c r="DZ27" i="1"/>
  <c r="EA27" i="1"/>
  <c r="EB27" i="1"/>
  <c r="EC27" i="1"/>
  <c r="ED27" i="1"/>
  <c r="EE27" i="1"/>
  <c r="DC9" i="1"/>
  <c r="DD9" i="1"/>
  <c r="DE9" i="1"/>
  <c r="DF9" i="1"/>
  <c r="DG9" i="1"/>
  <c r="DH9" i="1"/>
  <c r="DI9" i="1"/>
  <c r="DJ9" i="1"/>
  <c r="DK9" i="1"/>
  <c r="DL9" i="1"/>
  <c r="DM9" i="1"/>
  <c r="DN9" i="1"/>
  <c r="DO9" i="1"/>
  <c r="DP9" i="1"/>
  <c r="DQ9" i="1"/>
  <c r="DR9" i="1"/>
  <c r="DS9" i="1"/>
  <c r="DT9" i="1"/>
  <c r="DU9" i="1"/>
  <c r="DV9" i="1"/>
  <c r="DW9" i="1"/>
  <c r="DX9" i="1"/>
  <c r="DY9" i="1"/>
  <c r="DZ9" i="1"/>
  <c r="EA9" i="1"/>
  <c r="EB9" i="1"/>
  <c r="EC9" i="1"/>
  <c r="ED9" i="1"/>
  <c r="EE9" i="1"/>
  <c r="DC15" i="1"/>
  <c r="DD15" i="1"/>
  <c r="DG15" i="1"/>
  <c r="DH15" i="1"/>
  <c r="DK15" i="1"/>
  <c r="DL15" i="1"/>
  <c r="DO15" i="1"/>
  <c r="DP15" i="1"/>
  <c r="DS15" i="1"/>
  <c r="DT15" i="1"/>
  <c r="DW15" i="1"/>
  <c r="DX15" i="1"/>
  <c r="EA15" i="1"/>
  <c r="EB15" i="1"/>
  <c r="EE15" i="1"/>
  <c r="DC22" i="1"/>
  <c r="DD22" i="1"/>
  <c r="DE22" i="1"/>
  <c r="DF22" i="1"/>
  <c r="DG22" i="1"/>
  <c r="DH22" i="1"/>
  <c r="DI22" i="1"/>
  <c r="DJ22" i="1"/>
  <c r="DK22" i="1"/>
  <c r="DL22" i="1"/>
  <c r="DM22" i="1"/>
  <c r="DN22" i="1"/>
  <c r="DO22" i="1"/>
  <c r="DP22" i="1"/>
  <c r="DQ22" i="1"/>
  <c r="DR22" i="1"/>
  <c r="DS22" i="1"/>
  <c r="DT22" i="1"/>
  <c r="DU22" i="1"/>
  <c r="DV22" i="1"/>
  <c r="DW22" i="1"/>
  <c r="DX22" i="1"/>
  <c r="DY22" i="1"/>
  <c r="DZ22" i="1"/>
  <c r="EA22" i="1"/>
  <c r="EB22" i="1"/>
  <c r="EC22" i="1"/>
  <c r="ED22" i="1"/>
  <c r="EE22" i="1"/>
  <c r="DC23" i="1"/>
  <c r="DD23" i="1"/>
  <c r="DE23" i="1"/>
  <c r="DF23" i="1"/>
  <c r="DG23" i="1"/>
  <c r="DH23" i="1"/>
  <c r="DI23" i="1"/>
  <c r="DJ23" i="1"/>
  <c r="DK23" i="1"/>
  <c r="DL23" i="1"/>
  <c r="DM23" i="1"/>
  <c r="DN23" i="1"/>
  <c r="DO23" i="1"/>
  <c r="DP23" i="1"/>
  <c r="DQ23" i="1"/>
  <c r="DR23" i="1"/>
  <c r="DS23" i="1"/>
  <c r="DT23" i="1"/>
  <c r="DU23" i="1"/>
  <c r="DV23" i="1"/>
  <c r="DW23" i="1"/>
  <c r="DX23" i="1"/>
  <c r="DY23" i="1"/>
  <c r="DZ23" i="1"/>
  <c r="EA23" i="1"/>
  <c r="EB23" i="1"/>
  <c r="EC23" i="1"/>
  <c r="ED23" i="1"/>
  <c r="EE23" i="1"/>
  <c r="DC24" i="1"/>
  <c r="DD24" i="1"/>
  <c r="DE24" i="1"/>
  <c r="DF24" i="1"/>
  <c r="DG24" i="1"/>
  <c r="DH24" i="1"/>
  <c r="DI24" i="1"/>
  <c r="DJ24" i="1"/>
  <c r="DK24" i="1"/>
  <c r="DL24" i="1"/>
  <c r="DM24" i="1"/>
  <c r="DN24" i="1"/>
  <c r="DO24" i="1"/>
  <c r="DP24" i="1"/>
  <c r="DQ24" i="1"/>
  <c r="DR24" i="1"/>
  <c r="DS24" i="1"/>
  <c r="DT24" i="1"/>
  <c r="DU24" i="1"/>
  <c r="DV24" i="1"/>
  <c r="DW24" i="1"/>
  <c r="DX24" i="1"/>
  <c r="DY24" i="1"/>
  <c r="DZ24" i="1"/>
  <c r="EA24" i="1"/>
  <c r="EB24" i="1"/>
  <c r="EC24" i="1"/>
  <c r="ED24" i="1"/>
  <c r="EE24" i="1"/>
  <c r="DC25" i="1"/>
  <c r="DD25" i="1"/>
  <c r="DG25" i="1"/>
  <c r="DH25" i="1"/>
  <c r="DK25" i="1"/>
  <c r="DL25" i="1"/>
  <c r="DO25" i="1"/>
  <c r="DP25" i="1"/>
  <c r="DS25" i="1"/>
  <c r="DT25" i="1"/>
  <c r="DW25" i="1"/>
  <c r="DX25" i="1"/>
  <c r="EA25" i="1"/>
  <c r="EB25" i="1"/>
  <c r="EE25" i="1"/>
  <c r="DC26" i="1"/>
  <c r="DD26" i="1"/>
  <c r="DE26" i="1"/>
  <c r="DF26" i="1"/>
  <c r="DG26" i="1"/>
  <c r="DH26" i="1"/>
  <c r="DI26" i="1"/>
  <c r="DJ26" i="1"/>
  <c r="DK26" i="1"/>
  <c r="DL26" i="1"/>
  <c r="DM26" i="1"/>
  <c r="DN26" i="1"/>
  <c r="DO26" i="1"/>
  <c r="DP26" i="1"/>
  <c r="DQ26" i="1"/>
  <c r="DR26" i="1"/>
  <c r="DS26" i="1"/>
  <c r="DT26" i="1"/>
  <c r="DU26" i="1"/>
  <c r="DV26" i="1"/>
  <c r="DW26" i="1"/>
  <c r="DX26" i="1"/>
  <c r="DY26" i="1"/>
  <c r="DZ26" i="1"/>
  <c r="EA26" i="1"/>
  <c r="EB26" i="1"/>
  <c r="EC26" i="1"/>
  <c r="ED26" i="1"/>
  <c r="EE26" i="1"/>
  <c r="DC206" i="1"/>
  <c r="DD206" i="1"/>
  <c r="DE206" i="1"/>
  <c r="DF206" i="1"/>
  <c r="DG206" i="1"/>
  <c r="DH206" i="1"/>
  <c r="DI206" i="1"/>
  <c r="DJ206" i="1"/>
  <c r="DK206" i="1"/>
  <c r="DL206" i="1"/>
  <c r="DM206" i="1"/>
  <c r="DN206" i="1"/>
  <c r="DO206" i="1"/>
  <c r="DP206" i="1"/>
  <c r="DQ206" i="1"/>
  <c r="DR206" i="1"/>
  <c r="DS206" i="1"/>
  <c r="DT206" i="1"/>
  <c r="DU206" i="1"/>
  <c r="DV206" i="1"/>
  <c r="DW206" i="1"/>
  <c r="DX206" i="1"/>
  <c r="DY206" i="1"/>
  <c r="DZ206" i="1"/>
  <c r="EA206" i="1"/>
  <c r="EB206" i="1"/>
  <c r="EC206" i="1"/>
  <c r="ED206" i="1"/>
  <c r="EE206" i="1"/>
  <c r="DC207" i="1"/>
  <c r="DD207" i="1"/>
  <c r="DE207" i="1"/>
  <c r="DF207" i="1"/>
  <c r="DG207" i="1"/>
  <c r="DH207" i="1"/>
  <c r="DI207" i="1"/>
  <c r="DJ207" i="1"/>
  <c r="DK207" i="1"/>
  <c r="DL207" i="1"/>
  <c r="DM207" i="1"/>
  <c r="DN207" i="1"/>
  <c r="DO207" i="1"/>
  <c r="DP207" i="1"/>
  <c r="DQ207" i="1"/>
  <c r="DR207" i="1"/>
  <c r="DS207" i="1"/>
  <c r="DT207" i="1"/>
  <c r="DU207" i="1"/>
  <c r="DV207" i="1"/>
  <c r="DW207" i="1"/>
  <c r="DX207" i="1"/>
  <c r="DY207" i="1"/>
  <c r="DZ207" i="1"/>
  <c r="EA207" i="1"/>
  <c r="EB207" i="1"/>
  <c r="EC207" i="1"/>
  <c r="ED207" i="1"/>
  <c r="EE207" i="1"/>
  <c r="DC208" i="1"/>
  <c r="DD208" i="1"/>
  <c r="DG208" i="1"/>
  <c r="DH208" i="1"/>
  <c r="DK208" i="1"/>
  <c r="DL208" i="1"/>
  <c r="DO208" i="1"/>
  <c r="DP208" i="1"/>
  <c r="DS208" i="1"/>
  <c r="DT208" i="1"/>
  <c r="DW208" i="1"/>
  <c r="DX208" i="1"/>
  <c r="EA208" i="1"/>
  <c r="EB208" i="1"/>
  <c r="EE208" i="1"/>
  <c r="DC7" i="1"/>
  <c r="DD7" i="1"/>
  <c r="DE7" i="1"/>
  <c r="DF7" i="1"/>
  <c r="DG7" i="1"/>
  <c r="DH7" i="1"/>
  <c r="DI7" i="1"/>
  <c r="DJ7" i="1"/>
  <c r="DK7" i="1"/>
  <c r="DL7" i="1"/>
  <c r="DM7" i="1"/>
  <c r="DN7" i="1"/>
  <c r="DO7" i="1"/>
  <c r="DP7" i="1"/>
  <c r="DQ7" i="1"/>
  <c r="DR7" i="1"/>
  <c r="DS7" i="1"/>
  <c r="DT7" i="1"/>
  <c r="DU7" i="1"/>
  <c r="DV7" i="1"/>
  <c r="DW7" i="1"/>
  <c r="DX7" i="1"/>
  <c r="DY7" i="1"/>
  <c r="DZ7" i="1"/>
  <c r="EA7" i="1"/>
  <c r="EB7" i="1"/>
  <c r="EC7" i="1"/>
  <c r="ED7" i="1"/>
  <c r="EE7" i="1"/>
  <c r="DC8" i="1"/>
  <c r="DD8" i="1"/>
  <c r="DE8" i="1"/>
  <c r="DF8" i="1"/>
  <c r="DG8" i="1"/>
  <c r="DH8" i="1"/>
  <c r="DI8" i="1"/>
  <c r="DJ8" i="1"/>
  <c r="DK8" i="1"/>
  <c r="DL8" i="1"/>
  <c r="DM8" i="1"/>
  <c r="DN8" i="1"/>
  <c r="DO8" i="1"/>
  <c r="DP8" i="1"/>
  <c r="DQ8" i="1"/>
  <c r="DR8" i="1"/>
  <c r="DS8" i="1"/>
  <c r="DT8" i="1"/>
  <c r="DU8" i="1"/>
  <c r="DV8" i="1"/>
  <c r="DW8" i="1"/>
  <c r="DX8" i="1"/>
  <c r="DY8" i="1"/>
  <c r="DZ8" i="1"/>
  <c r="EA8" i="1"/>
  <c r="EB8" i="1"/>
  <c r="EC8" i="1"/>
  <c r="ED8" i="1"/>
  <c r="EE8" i="1"/>
  <c r="DE212" i="1"/>
  <c r="DI212" i="1"/>
  <c r="DM212" i="1"/>
  <c r="DQ212" i="1"/>
  <c r="DU212" i="1"/>
  <c r="DY212" i="1"/>
  <c r="EC212" i="1"/>
  <c r="DC213" i="1"/>
  <c r="DD213" i="1"/>
  <c r="DE213" i="1"/>
  <c r="DF213" i="1"/>
  <c r="DG213" i="1"/>
  <c r="DH213" i="1"/>
  <c r="DI213" i="1"/>
  <c r="DJ213" i="1"/>
  <c r="DK213" i="1"/>
  <c r="DL213" i="1"/>
  <c r="DM213" i="1"/>
  <c r="DN213" i="1"/>
  <c r="DO213" i="1"/>
  <c r="DP213" i="1"/>
  <c r="DQ213" i="1"/>
  <c r="DR213" i="1"/>
  <c r="DS213" i="1"/>
  <c r="DT213" i="1"/>
  <c r="DU213" i="1"/>
  <c r="DV213" i="1"/>
  <c r="DW213" i="1"/>
  <c r="DX213" i="1"/>
  <c r="DY213" i="1"/>
  <c r="DZ213" i="1"/>
  <c r="EA213" i="1"/>
  <c r="EB213" i="1"/>
  <c r="EC213" i="1"/>
  <c r="ED213" i="1"/>
  <c r="EE213" i="1"/>
  <c r="DC214" i="1"/>
  <c r="DD214" i="1"/>
  <c r="DE214" i="1"/>
  <c r="DF214" i="1"/>
  <c r="DG214" i="1"/>
  <c r="DH214" i="1"/>
  <c r="DI214" i="1"/>
  <c r="DJ214" i="1"/>
  <c r="DK214" i="1"/>
  <c r="DL214" i="1"/>
  <c r="DM214" i="1"/>
  <c r="DN214" i="1"/>
  <c r="DO214" i="1"/>
  <c r="DP214" i="1"/>
  <c r="DQ214" i="1"/>
  <c r="DR214" i="1"/>
  <c r="DS214" i="1"/>
  <c r="DT214" i="1"/>
  <c r="DU214" i="1"/>
  <c r="DV214" i="1"/>
  <c r="DW214" i="1"/>
  <c r="DX214" i="1"/>
  <c r="DY214" i="1"/>
  <c r="DZ214" i="1"/>
  <c r="EA214" i="1"/>
  <c r="EB214" i="1"/>
  <c r="EC214" i="1"/>
  <c r="ED214" i="1"/>
  <c r="EE214" i="1"/>
  <c r="EE2" i="1"/>
  <c r="ED2" i="1"/>
  <c r="EC2" i="1"/>
  <c r="EB2" i="1"/>
  <c r="EA2" i="1"/>
  <c r="DZ2" i="1"/>
  <c r="DY2" i="1"/>
  <c r="DX2" i="1"/>
  <c r="DW2" i="1"/>
  <c r="DV2" i="1"/>
  <c r="DU2" i="1"/>
  <c r="DT2" i="1"/>
  <c r="DS2" i="1"/>
  <c r="DR2" i="1"/>
  <c r="DQ2" i="1"/>
  <c r="DP2" i="1"/>
  <c r="DO2" i="1"/>
  <c r="DN2" i="1"/>
  <c r="DM2" i="1"/>
  <c r="DL2" i="1"/>
  <c r="DK2" i="1"/>
  <c r="DJ2" i="1"/>
  <c r="DI2" i="1"/>
  <c r="DH2" i="1"/>
  <c r="DG2" i="1"/>
  <c r="DF2" i="1"/>
  <c r="DE2" i="1"/>
  <c r="DD2" i="1"/>
  <c r="DC2" i="1"/>
  <c r="DM159" i="1"/>
  <c r="DU159" i="1"/>
  <c r="EB159" i="1"/>
  <c r="DW159" i="1"/>
  <c r="DK159" i="1"/>
  <c r="DG159" i="1"/>
  <c r="DX159" i="1"/>
  <c r="DT159" i="1"/>
  <c r="DH159" i="1"/>
  <c r="DD159" i="1"/>
  <c r="DE129" i="1"/>
  <c r="DI129" i="1"/>
  <c r="DM129" i="1"/>
  <c r="DQ129" i="1"/>
  <c r="DU129" i="1"/>
  <c r="DY129" i="1"/>
  <c r="DX158" i="1"/>
  <c r="DP158" i="1"/>
  <c r="DK158" i="1"/>
  <c r="DO158" i="1"/>
  <c r="EA158" i="1"/>
  <c r="EE158" i="1"/>
  <c r="DN158" i="1"/>
  <c r="DR158" i="1"/>
  <c r="ED158" i="1"/>
  <c r="EB212" i="1"/>
  <c r="DT212" i="1"/>
  <c r="DH212" i="1"/>
  <c r="DX6" i="1"/>
  <c r="DD6" i="1"/>
  <c r="DH6" i="1"/>
  <c r="DH19" i="1"/>
  <c r="DP19" i="1"/>
  <c r="DR41" i="1"/>
  <c r="DP41" i="1"/>
  <c r="DZ41" i="1"/>
  <c r="DF41" i="1"/>
  <c r="DJ49" i="1"/>
  <c r="DF49" i="1"/>
  <c r="DO49" i="1"/>
  <c r="EA49" i="1"/>
  <c r="DG49" i="1"/>
  <c r="DS49" i="1"/>
  <c r="ED49" i="1"/>
  <c r="DC49" i="1"/>
  <c r="DW49" i="1"/>
  <c r="DV49" i="1"/>
  <c r="EE49" i="1"/>
  <c r="DF59" i="1"/>
  <c r="DJ59" i="1"/>
  <c r="DS59" i="1"/>
  <c r="EE59" i="1"/>
  <c r="DK59" i="1"/>
  <c r="DW59" i="1"/>
  <c r="DO59" i="1"/>
  <c r="DZ59" i="1"/>
  <c r="DC59" i="1"/>
  <c r="EA59" i="1"/>
  <c r="DD65" i="1"/>
  <c r="DH65" i="1"/>
  <c r="DC65" i="1"/>
  <c r="DI65" i="1"/>
  <c r="DM65" i="1"/>
  <c r="DQ65" i="1"/>
  <c r="DU65" i="1"/>
  <c r="DY65" i="1"/>
  <c r="EC65" i="1"/>
  <c r="DF65" i="1"/>
  <c r="DL65" i="1"/>
  <c r="DR65" i="1"/>
  <c r="DW65" i="1"/>
  <c r="EB65" i="1"/>
  <c r="DG65" i="1"/>
  <c r="DN65" i="1"/>
  <c r="DS65" i="1"/>
  <c r="DX65" i="1"/>
  <c r="ED65" i="1"/>
  <c r="DE82" i="1"/>
  <c r="DI82" i="1"/>
  <c r="DM82" i="1"/>
  <c r="DQ82" i="1"/>
  <c r="DU82" i="1"/>
  <c r="DY82" i="1"/>
  <c r="EC82" i="1"/>
  <c r="DC82" i="1"/>
  <c r="DH82" i="1"/>
  <c r="DN82" i="1"/>
  <c r="DS82" i="1"/>
  <c r="DX82" i="1"/>
  <c r="ED82" i="1"/>
  <c r="DD82" i="1"/>
  <c r="DJ82" i="1"/>
  <c r="DO82" i="1"/>
  <c r="DT82" i="1"/>
  <c r="DZ82" i="1"/>
  <c r="EE82" i="1"/>
  <c r="DE92" i="1"/>
  <c r="DI92" i="1"/>
  <c r="DM92" i="1"/>
  <c r="DQ92" i="1"/>
  <c r="DU92" i="1"/>
  <c r="DY92" i="1"/>
  <c r="EC92" i="1"/>
  <c r="DF92" i="1"/>
  <c r="DK92" i="1"/>
  <c r="DP92" i="1"/>
  <c r="DV92" i="1"/>
  <c r="EA92" i="1"/>
  <c r="DG92" i="1"/>
  <c r="DL92" i="1"/>
  <c r="DR92" i="1"/>
  <c r="DW92" i="1"/>
  <c r="EB92" i="1"/>
  <c r="DD100" i="1"/>
  <c r="DH100" i="1"/>
  <c r="DL100" i="1"/>
  <c r="DP100" i="1"/>
  <c r="DT100" i="1"/>
  <c r="DX100" i="1"/>
  <c r="EB100" i="1"/>
  <c r="DE100" i="1"/>
  <c r="DI100" i="1"/>
  <c r="DM100" i="1"/>
  <c r="DQ100" i="1"/>
  <c r="DU100" i="1"/>
  <c r="DY100" i="1"/>
  <c r="EC100" i="1"/>
  <c r="DD110" i="1"/>
  <c r="DH110" i="1"/>
  <c r="DL110" i="1"/>
  <c r="DP110" i="1"/>
  <c r="DT110" i="1"/>
  <c r="DX110" i="1"/>
  <c r="EB110" i="1"/>
  <c r="DE110" i="1"/>
  <c r="DI110" i="1"/>
  <c r="DM110" i="1"/>
  <c r="DQ110" i="1"/>
  <c r="DU110" i="1"/>
  <c r="DY110" i="1"/>
  <c r="EC110" i="1"/>
  <c r="DD118" i="1"/>
  <c r="DH118" i="1"/>
  <c r="DL118" i="1"/>
  <c r="DP118" i="1"/>
  <c r="DT118" i="1"/>
  <c r="DX118" i="1"/>
  <c r="EB118" i="1"/>
  <c r="DE118" i="1"/>
  <c r="DI118" i="1"/>
  <c r="DM118" i="1"/>
  <c r="DQ118" i="1"/>
  <c r="DU118" i="1"/>
  <c r="DY118" i="1"/>
  <c r="EC118" i="1"/>
  <c r="DD130" i="1"/>
  <c r="DH130" i="1"/>
  <c r="DL130" i="1"/>
  <c r="DP130" i="1"/>
  <c r="DT130" i="1"/>
  <c r="DX130" i="1"/>
  <c r="EB130" i="1"/>
  <c r="DE130" i="1"/>
  <c r="DI130" i="1"/>
  <c r="DM130" i="1"/>
  <c r="DQ130" i="1"/>
  <c r="DU130" i="1"/>
  <c r="DY130" i="1"/>
  <c r="EC130" i="1"/>
  <c r="DD140" i="1"/>
  <c r="DH140" i="1"/>
  <c r="DL140" i="1"/>
  <c r="DP140" i="1"/>
  <c r="DT140" i="1"/>
  <c r="DX140" i="1"/>
  <c r="EB140" i="1"/>
  <c r="DE140" i="1"/>
  <c r="DI140" i="1"/>
  <c r="DM140" i="1"/>
  <c r="DQ140" i="1"/>
  <c r="DU140" i="1"/>
  <c r="DY140" i="1"/>
  <c r="EC140" i="1"/>
  <c r="DD148" i="1"/>
  <c r="DH148" i="1"/>
  <c r="DL148" i="1"/>
  <c r="DP148" i="1"/>
  <c r="DT148" i="1"/>
  <c r="DX148" i="1"/>
  <c r="EB148" i="1"/>
  <c r="DE148" i="1"/>
  <c r="DI148" i="1"/>
  <c r="DM148" i="1"/>
  <c r="DQ148" i="1"/>
  <c r="DU148" i="1"/>
  <c r="DY148" i="1"/>
  <c r="EC148" i="1"/>
  <c r="DD168" i="1"/>
  <c r="DH168" i="1"/>
  <c r="DL168" i="1"/>
  <c r="DP168" i="1"/>
  <c r="DT168" i="1"/>
  <c r="DX168" i="1"/>
  <c r="EB168" i="1"/>
  <c r="DE168" i="1"/>
  <c r="DI168" i="1"/>
  <c r="DM168" i="1"/>
  <c r="DQ168" i="1"/>
  <c r="DU168" i="1"/>
  <c r="DY168" i="1"/>
  <c r="EC168" i="1"/>
  <c r="DZ158" i="1"/>
  <c r="DJ158" i="1"/>
  <c r="DW158" i="1"/>
  <c r="DG158" i="1"/>
  <c r="DL159" i="1"/>
  <c r="EC159" i="1"/>
  <c r="DO159" i="1"/>
  <c r="DZ159" i="1"/>
  <c r="DE159" i="1"/>
  <c r="EE212" i="1"/>
  <c r="EA212" i="1"/>
  <c r="DW212" i="1"/>
  <c r="DS212" i="1"/>
  <c r="DO212" i="1"/>
  <c r="DK212" i="1"/>
  <c r="DG212" i="1"/>
  <c r="DC212" i="1"/>
  <c r="ED208" i="1"/>
  <c r="DZ208" i="1"/>
  <c r="DV208" i="1"/>
  <c r="DR208" i="1"/>
  <c r="DN208" i="1"/>
  <c r="DJ208" i="1"/>
  <c r="DF208" i="1"/>
  <c r="ED25" i="1"/>
  <c r="DZ25" i="1"/>
  <c r="DV25" i="1"/>
  <c r="DR25" i="1"/>
  <c r="DN25" i="1"/>
  <c r="DJ25" i="1"/>
  <c r="DF25" i="1"/>
  <c r="ED15" i="1"/>
  <c r="DZ15" i="1"/>
  <c r="DV15" i="1"/>
  <c r="DR15" i="1"/>
  <c r="DN15" i="1"/>
  <c r="DJ15" i="1"/>
  <c r="DF15" i="1"/>
  <c r="ED204" i="1"/>
  <c r="DZ204" i="1"/>
  <c r="DV204" i="1"/>
  <c r="DR204" i="1"/>
  <c r="DN204" i="1"/>
  <c r="DJ204" i="1"/>
  <c r="DF204" i="1"/>
  <c r="EA180" i="1"/>
  <c r="DS180" i="1"/>
  <c r="DK180" i="1"/>
  <c r="EE168" i="1"/>
  <c r="DW168" i="1"/>
  <c r="DO168" i="1"/>
  <c r="DG168" i="1"/>
  <c r="EA160" i="1"/>
  <c r="DS160" i="1"/>
  <c r="DK160" i="1"/>
  <c r="EE148" i="1"/>
  <c r="DW148" i="1"/>
  <c r="DO148" i="1"/>
  <c r="DG148" i="1"/>
  <c r="EA144" i="1"/>
  <c r="DS144" i="1"/>
  <c r="DK144" i="1"/>
  <c r="EE140" i="1"/>
  <c r="DW140" i="1"/>
  <c r="DO140" i="1"/>
  <c r="DG140" i="1"/>
  <c r="EA135" i="1"/>
  <c r="DS135" i="1"/>
  <c r="DK135" i="1"/>
  <c r="EE130" i="1"/>
  <c r="DW130" i="1"/>
  <c r="DO130" i="1"/>
  <c r="DG130" i="1"/>
  <c r="EA122" i="1"/>
  <c r="DS122" i="1"/>
  <c r="DK122" i="1"/>
  <c r="EE118" i="1"/>
  <c r="DW118" i="1"/>
  <c r="DO118" i="1"/>
  <c r="DG118" i="1"/>
  <c r="EA114" i="1"/>
  <c r="DS114" i="1"/>
  <c r="DK114" i="1"/>
  <c r="EE110" i="1"/>
  <c r="DW110" i="1"/>
  <c r="DO110" i="1"/>
  <c r="DG110" i="1"/>
  <c r="EA104" i="1"/>
  <c r="DS104" i="1"/>
  <c r="DK104" i="1"/>
  <c r="EE100" i="1"/>
  <c r="DW100" i="1"/>
  <c r="DO100" i="1"/>
  <c r="DG100" i="1"/>
  <c r="EA96" i="1"/>
  <c r="DS96" i="1"/>
  <c r="DK96" i="1"/>
  <c r="EE92" i="1"/>
  <c r="DT92" i="1"/>
  <c r="DJ92" i="1"/>
  <c r="EA88" i="1"/>
  <c r="DP88" i="1"/>
  <c r="DV82" i="1"/>
  <c r="DK82" i="1"/>
  <c r="DX72" i="1"/>
  <c r="DN72" i="1"/>
  <c r="DV65" i="1"/>
  <c r="DK65" i="1"/>
  <c r="DG59" i="1"/>
  <c r="DK49" i="1"/>
  <c r="DX212" i="1"/>
  <c r="DP212" i="1"/>
  <c r="DL212" i="1"/>
  <c r="DD212" i="1"/>
  <c r="DL13" i="1"/>
  <c r="DH13" i="1"/>
  <c r="EB13" i="1"/>
  <c r="DD29" i="1"/>
  <c r="EB29" i="1"/>
  <c r="DH29" i="1"/>
  <c r="DR29" i="1"/>
  <c r="DT37" i="1"/>
  <c r="DJ37" i="1"/>
  <c r="DR37" i="1"/>
  <c r="ED37" i="1"/>
  <c r="DF37" i="1"/>
  <c r="EB37" i="1"/>
  <c r="DF45" i="1"/>
  <c r="DH45" i="1"/>
  <c r="ED45" i="1"/>
  <c r="DN45" i="1"/>
  <c r="DX45" i="1"/>
  <c r="DC54" i="1"/>
  <c r="DG54" i="1"/>
  <c r="DR54" i="1"/>
  <c r="ED54" i="1"/>
  <c r="DJ54" i="1"/>
  <c r="DV54" i="1"/>
  <c r="EE54" i="1"/>
  <c r="DF54" i="1"/>
  <c r="DZ54" i="1"/>
  <c r="DN54" i="1"/>
  <c r="DF64" i="1"/>
  <c r="DK64" i="1"/>
  <c r="DP64" i="1"/>
  <c r="DV64" i="1"/>
  <c r="EA64" i="1"/>
  <c r="DG64" i="1"/>
  <c r="DL64" i="1"/>
  <c r="DR64" i="1"/>
  <c r="DW64" i="1"/>
  <c r="EB64" i="1"/>
  <c r="DH64" i="1"/>
  <c r="DS64" i="1"/>
  <c r="ED64" i="1"/>
  <c r="DC64" i="1"/>
  <c r="DO64" i="1"/>
  <c r="EE64" i="1"/>
  <c r="DD64" i="1"/>
  <c r="DT64" i="1"/>
  <c r="DE72" i="1"/>
  <c r="DI72" i="1"/>
  <c r="DM72" i="1"/>
  <c r="DQ72" i="1"/>
  <c r="DU72" i="1"/>
  <c r="DY72" i="1"/>
  <c r="EC72" i="1"/>
  <c r="DD72" i="1"/>
  <c r="DJ72" i="1"/>
  <c r="DO72" i="1"/>
  <c r="DT72" i="1"/>
  <c r="DZ72" i="1"/>
  <c r="EE72" i="1"/>
  <c r="DF72" i="1"/>
  <c r="DK72" i="1"/>
  <c r="DP72" i="1"/>
  <c r="DV72" i="1"/>
  <c r="EA72" i="1"/>
  <c r="DE88" i="1"/>
  <c r="DI88" i="1"/>
  <c r="DM88" i="1"/>
  <c r="DQ88" i="1"/>
  <c r="DU88" i="1"/>
  <c r="DY88" i="1"/>
  <c r="EC88" i="1"/>
  <c r="DG88" i="1"/>
  <c r="DL88" i="1"/>
  <c r="DR88" i="1"/>
  <c r="DW88" i="1"/>
  <c r="EB88" i="1"/>
  <c r="DC88" i="1"/>
  <c r="DH88" i="1"/>
  <c r="DN88" i="1"/>
  <c r="DS88" i="1"/>
  <c r="DX88" i="1"/>
  <c r="ED88" i="1"/>
  <c r="DD96" i="1"/>
  <c r="DH96" i="1"/>
  <c r="DL96" i="1"/>
  <c r="DP96" i="1"/>
  <c r="DT96" i="1"/>
  <c r="DX96" i="1"/>
  <c r="EB96" i="1"/>
  <c r="DE96" i="1"/>
  <c r="DI96" i="1"/>
  <c r="DM96" i="1"/>
  <c r="DQ96" i="1"/>
  <c r="DU96" i="1"/>
  <c r="DY96" i="1"/>
  <c r="EC96" i="1"/>
  <c r="DD104" i="1"/>
  <c r="DH104" i="1"/>
  <c r="DL104" i="1"/>
  <c r="DP104" i="1"/>
  <c r="DT104" i="1"/>
  <c r="DX104" i="1"/>
  <c r="EB104" i="1"/>
  <c r="DE104" i="1"/>
  <c r="DI104" i="1"/>
  <c r="DM104" i="1"/>
  <c r="DQ104" i="1"/>
  <c r="DU104" i="1"/>
  <c r="DY104" i="1"/>
  <c r="EC104" i="1"/>
  <c r="DD114" i="1"/>
  <c r="DH114" i="1"/>
  <c r="DL114" i="1"/>
  <c r="DP114" i="1"/>
  <c r="DT114" i="1"/>
  <c r="DX114" i="1"/>
  <c r="EB114" i="1"/>
  <c r="DE114" i="1"/>
  <c r="DI114" i="1"/>
  <c r="DM114" i="1"/>
  <c r="DQ114" i="1"/>
  <c r="DU114" i="1"/>
  <c r="DY114" i="1"/>
  <c r="EC114" i="1"/>
  <c r="DD122" i="1"/>
  <c r="DH122" i="1"/>
  <c r="DL122" i="1"/>
  <c r="DP122" i="1"/>
  <c r="DT122" i="1"/>
  <c r="DX122" i="1"/>
  <c r="EB122" i="1"/>
  <c r="DE122" i="1"/>
  <c r="DI122" i="1"/>
  <c r="DM122" i="1"/>
  <c r="DQ122" i="1"/>
  <c r="DU122" i="1"/>
  <c r="DY122" i="1"/>
  <c r="EC122" i="1"/>
  <c r="DD135" i="1"/>
  <c r="DH135" i="1"/>
  <c r="DL135" i="1"/>
  <c r="DP135" i="1"/>
  <c r="DT135" i="1"/>
  <c r="DX135" i="1"/>
  <c r="EB135" i="1"/>
  <c r="DE135" i="1"/>
  <c r="DI135" i="1"/>
  <c r="DM135" i="1"/>
  <c r="DQ135" i="1"/>
  <c r="DU135" i="1"/>
  <c r="DY135" i="1"/>
  <c r="EC135" i="1"/>
  <c r="DD144" i="1"/>
  <c r="DH144" i="1"/>
  <c r="DL144" i="1"/>
  <c r="DP144" i="1"/>
  <c r="DT144" i="1"/>
  <c r="DX144" i="1"/>
  <c r="EB144" i="1"/>
  <c r="DE144" i="1"/>
  <c r="DI144" i="1"/>
  <c r="DM144" i="1"/>
  <c r="DQ144" i="1"/>
  <c r="DU144" i="1"/>
  <c r="DY144" i="1"/>
  <c r="EC144" i="1"/>
  <c r="DD160" i="1"/>
  <c r="DH160" i="1"/>
  <c r="DL160" i="1"/>
  <c r="DP160" i="1"/>
  <c r="DT160" i="1"/>
  <c r="DX160" i="1"/>
  <c r="EB160" i="1"/>
  <c r="DE160" i="1"/>
  <c r="DI160" i="1"/>
  <c r="DM160" i="1"/>
  <c r="DQ160" i="1"/>
  <c r="DU160" i="1"/>
  <c r="DY160" i="1"/>
  <c r="EC160" i="1"/>
  <c r="DD180" i="1"/>
  <c r="DH180" i="1"/>
  <c r="DL180" i="1"/>
  <c r="DP180" i="1"/>
  <c r="DT180" i="1"/>
  <c r="DX180" i="1"/>
  <c r="EB180" i="1"/>
  <c r="DE180" i="1"/>
  <c r="DI180" i="1"/>
  <c r="DM180" i="1"/>
  <c r="DQ180" i="1"/>
  <c r="DU180" i="1"/>
  <c r="DY180" i="1"/>
  <c r="EC180" i="1"/>
  <c r="DV158" i="1"/>
  <c r="DF158" i="1"/>
  <c r="DS158" i="1"/>
  <c r="DC158" i="1"/>
  <c r="DH158" i="1"/>
  <c r="DP159" i="1"/>
  <c r="DC159" i="1"/>
  <c r="DS159" i="1"/>
  <c r="ED159" i="1"/>
  <c r="ED212" i="1"/>
  <c r="DZ212" i="1"/>
  <c r="DV212" i="1"/>
  <c r="DR212" i="1"/>
  <c r="DN212" i="1"/>
  <c r="DJ212" i="1"/>
  <c r="EC208" i="1"/>
  <c r="DY208" i="1"/>
  <c r="DU208" i="1"/>
  <c r="DQ208" i="1"/>
  <c r="DM208" i="1"/>
  <c r="DI208" i="1"/>
  <c r="EC25" i="1"/>
  <c r="DY25" i="1"/>
  <c r="DU25" i="1"/>
  <c r="DQ25" i="1"/>
  <c r="DM25" i="1"/>
  <c r="DI25" i="1"/>
  <c r="EC15" i="1"/>
  <c r="DY15" i="1"/>
  <c r="DU15" i="1"/>
  <c r="DQ15" i="1"/>
  <c r="DM15" i="1"/>
  <c r="DI15" i="1"/>
  <c r="EC204" i="1"/>
  <c r="DY204" i="1"/>
  <c r="DU204" i="1"/>
  <c r="DQ204" i="1"/>
  <c r="DM204" i="1"/>
  <c r="DI204" i="1"/>
  <c r="DZ180" i="1"/>
  <c r="DR180" i="1"/>
  <c r="DJ180" i="1"/>
  <c r="ED168" i="1"/>
  <c r="DV168" i="1"/>
  <c r="DN168" i="1"/>
  <c r="DF168" i="1"/>
  <c r="DZ160" i="1"/>
  <c r="DR160" i="1"/>
  <c r="DJ160" i="1"/>
  <c r="ED148" i="1"/>
  <c r="DV148" i="1"/>
  <c r="DN148" i="1"/>
  <c r="DF148" i="1"/>
  <c r="DZ144" i="1"/>
  <c r="DR144" i="1"/>
  <c r="DJ144" i="1"/>
  <c r="ED140" i="1"/>
  <c r="DV140" i="1"/>
  <c r="DN140" i="1"/>
  <c r="DF140" i="1"/>
  <c r="DZ135" i="1"/>
  <c r="DR135" i="1"/>
  <c r="DJ135" i="1"/>
  <c r="ED130" i="1"/>
  <c r="DV130" i="1"/>
  <c r="DN130" i="1"/>
  <c r="DF130" i="1"/>
  <c r="DZ122" i="1"/>
  <c r="DR122" i="1"/>
  <c r="DJ122" i="1"/>
  <c r="ED118" i="1"/>
  <c r="DV118" i="1"/>
  <c r="DN118" i="1"/>
  <c r="DF118" i="1"/>
  <c r="DZ114" i="1"/>
  <c r="DR114" i="1"/>
  <c r="DJ114" i="1"/>
  <c r="ED110" i="1"/>
  <c r="DV110" i="1"/>
  <c r="DN110" i="1"/>
  <c r="DF110" i="1"/>
  <c r="DZ104" i="1"/>
  <c r="DR104" i="1"/>
  <c r="DJ104" i="1"/>
  <c r="ED100" i="1"/>
  <c r="DV100" i="1"/>
  <c r="DN100" i="1"/>
  <c r="DF100" i="1"/>
  <c r="DZ96" i="1"/>
  <c r="DR96" i="1"/>
  <c r="DJ96" i="1"/>
  <c r="ED92" i="1"/>
  <c r="DS92" i="1"/>
  <c r="DH92" i="1"/>
  <c r="DZ88" i="1"/>
  <c r="DO88" i="1"/>
  <c r="DD88" i="1"/>
  <c r="EB82" i="1"/>
  <c r="DR82" i="1"/>
  <c r="DG82" i="1"/>
  <c r="DW72" i="1"/>
  <c r="DL72" i="1"/>
  <c r="EE65" i="1"/>
  <c r="DT65" i="1"/>
  <c r="DJ65" i="1"/>
  <c r="DZ64" i="1"/>
  <c r="DN12" i="1"/>
  <c r="ED12" i="1"/>
  <c r="DL17" i="1"/>
  <c r="DY17" i="1"/>
  <c r="DO28" i="1"/>
  <c r="EE28" i="1"/>
  <c r="DC28" i="1"/>
  <c r="DS28" i="1"/>
  <c r="DI33" i="1"/>
  <c r="DQ33" i="1"/>
  <c r="DY33" i="1"/>
  <c r="DC33" i="1"/>
  <c r="DK33" i="1"/>
  <c r="DS33" i="1"/>
  <c r="EA33" i="1"/>
  <c r="DC36" i="1"/>
  <c r="DK36" i="1"/>
  <c r="DS36" i="1"/>
  <c r="EA36" i="1"/>
  <c r="DE36" i="1"/>
  <c r="DM36" i="1"/>
  <c r="DU36" i="1"/>
  <c r="EC36" i="1"/>
  <c r="DF40" i="1"/>
  <c r="DJ40" i="1"/>
  <c r="DN40" i="1"/>
  <c r="DR40" i="1"/>
  <c r="DV40" i="1"/>
  <c r="DZ40" i="1"/>
  <c r="ED40" i="1"/>
  <c r="DC40" i="1"/>
  <c r="DG40" i="1"/>
  <c r="DK40" i="1"/>
  <c r="DO40" i="1"/>
  <c r="DS40" i="1"/>
  <c r="DW40" i="1"/>
  <c r="EA40" i="1"/>
  <c r="EE40" i="1"/>
  <c r="DD44" i="1"/>
  <c r="DH44" i="1"/>
  <c r="DL44" i="1"/>
  <c r="DP44" i="1"/>
  <c r="DT44" i="1"/>
  <c r="DX44" i="1"/>
  <c r="EB44" i="1"/>
  <c r="DE44" i="1"/>
  <c r="DI44" i="1"/>
  <c r="DM44" i="1"/>
  <c r="DQ44" i="1"/>
  <c r="DU44" i="1"/>
  <c r="DY44" i="1"/>
  <c r="EC44" i="1"/>
  <c r="DE48" i="1"/>
  <c r="DI48" i="1"/>
  <c r="DM48" i="1"/>
  <c r="DQ48" i="1"/>
  <c r="DU48" i="1"/>
  <c r="DY48" i="1"/>
  <c r="EC48" i="1"/>
  <c r="DF48" i="1"/>
  <c r="DJ48" i="1"/>
  <c r="DN48" i="1"/>
  <c r="DR48" i="1"/>
  <c r="DV48" i="1"/>
  <c r="DZ48" i="1"/>
  <c r="ED48" i="1"/>
  <c r="DE52" i="1"/>
  <c r="DI52" i="1"/>
  <c r="DM52" i="1"/>
  <c r="DQ52" i="1"/>
  <c r="DU52" i="1"/>
  <c r="DY52" i="1"/>
  <c r="EC52" i="1"/>
  <c r="DF52" i="1"/>
  <c r="DJ52" i="1"/>
  <c r="DN52" i="1"/>
  <c r="DR52" i="1"/>
  <c r="DV52" i="1"/>
  <c r="DZ52" i="1"/>
  <c r="ED52" i="1"/>
  <c r="DF58" i="1"/>
  <c r="DJ58" i="1"/>
  <c r="DN58" i="1"/>
  <c r="DR58" i="1"/>
  <c r="DV58" i="1"/>
  <c r="DZ58" i="1"/>
  <c r="ED58" i="1"/>
  <c r="DC58" i="1"/>
  <c r="DG58" i="1"/>
  <c r="DK58" i="1"/>
  <c r="DO58" i="1"/>
  <c r="DS58" i="1"/>
  <c r="DW58" i="1"/>
  <c r="EA58" i="1"/>
  <c r="EE58" i="1"/>
  <c r="DF62" i="1"/>
  <c r="DJ62" i="1"/>
  <c r="DN62" i="1"/>
  <c r="DR62" i="1"/>
  <c r="DV62" i="1"/>
  <c r="DZ62" i="1"/>
  <c r="ED62" i="1"/>
  <c r="DC62" i="1"/>
  <c r="DG62" i="1"/>
  <c r="DK62" i="1"/>
  <c r="DO62" i="1"/>
  <c r="DS62" i="1"/>
  <c r="DW62" i="1"/>
  <c r="EA62" i="1"/>
  <c r="EE62" i="1"/>
  <c r="DD67" i="1"/>
  <c r="DH67" i="1"/>
  <c r="DL67" i="1"/>
  <c r="DE67" i="1"/>
  <c r="DI67" i="1"/>
  <c r="DM67" i="1"/>
  <c r="DQ67" i="1"/>
  <c r="DU67" i="1"/>
  <c r="DY67" i="1"/>
  <c r="EC67" i="1"/>
  <c r="ED71" i="1"/>
  <c r="DZ71" i="1"/>
  <c r="DV71" i="1"/>
  <c r="DR71" i="1"/>
  <c r="DN71" i="1"/>
  <c r="DJ71" i="1"/>
  <c r="EA67" i="1"/>
  <c r="DV67" i="1"/>
  <c r="DP67" i="1"/>
  <c r="DJ67" i="1"/>
  <c r="EB62" i="1"/>
  <c r="DT62" i="1"/>
  <c r="DL62" i="1"/>
  <c r="DD62" i="1"/>
  <c r="EB58" i="1"/>
  <c r="DT58" i="1"/>
  <c r="DL58" i="1"/>
  <c r="DD58" i="1"/>
  <c r="DX52" i="1"/>
  <c r="DP52" i="1"/>
  <c r="DH52" i="1"/>
  <c r="DX48" i="1"/>
  <c r="DP48" i="1"/>
  <c r="DH48" i="1"/>
  <c r="ED44" i="1"/>
  <c r="DV44" i="1"/>
  <c r="DN44" i="1"/>
  <c r="DF44" i="1"/>
  <c r="DX40" i="1"/>
  <c r="DP40" i="1"/>
  <c r="DH40" i="1"/>
  <c r="DY36" i="1"/>
  <c r="DI36" i="1"/>
  <c r="EE33" i="1"/>
  <c r="DO33" i="1"/>
  <c r="DK28" i="1"/>
  <c r="ED59" i="1"/>
  <c r="DV59" i="1"/>
  <c r="DN59" i="1"/>
  <c r="EA54" i="1"/>
  <c r="DS54" i="1"/>
  <c r="DK54" i="1"/>
  <c r="DZ49" i="1"/>
  <c r="DR49" i="1"/>
  <c r="DV45" i="1"/>
  <c r="DZ29" i="1"/>
  <c r="DI3" i="1"/>
  <c r="DY3" i="1"/>
  <c r="DO20" i="1"/>
  <c r="EE20" i="1"/>
  <c r="DK20" i="1"/>
  <c r="DS20" i="1"/>
  <c r="DR30" i="1"/>
  <c r="DF30" i="1"/>
  <c r="DZ30" i="1"/>
  <c r="DJ30" i="1"/>
  <c r="ED30" i="1"/>
  <c r="DF34" i="1"/>
  <c r="DN34" i="1"/>
  <c r="DV34" i="1"/>
  <c r="ED34" i="1"/>
  <c r="DJ34" i="1"/>
  <c r="DT34" i="1"/>
  <c r="DL34" i="1"/>
  <c r="DX34" i="1"/>
  <c r="DD38" i="1"/>
  <c r="DL38" i="1"/>
  <c r="DS38" i="1"/>
  <c r="DW38" i="1"/>
  <c r="EA38" i="1"/>
  <c r="EE38" i="1"/>
  <c r="DF38" i="1"/>
  <c r="DP38" i="1"/>
  <c r="DV38" i="1"/>
  <c r="EB38" i="1"/>
  <c r="DH38" i="1"/>
  <c r="DR38" i="1"/>
  <c r="DX38" i="1"/>
  <c r="EC38" i="1"/>
  <c r="DF42" i="1"/>
  <c r="DJ42" i="1"/>
  <c r="DN42" i="1"/>
  <c r="DR42" i="1"/>
  <c r="DV42" i="1"/>
  <c r="DZ42" i="1"/>
  <c r="ED42" i="1"/>
  <c r="DC42" i="1"/>
  <c r="DG42" i="1"/>
  <c r="DK42" i="1"/>
  <c r="DO42" i="1"/>
  <c r="DS42" i="1"/>
  <c r="DW42" i="1"/>
  <c r="EA42" i="1"/>
  <c r="EE42" i="1"/>
  <c r="DD46" i="1"/>
  <c r="DH46" i="1"/>
  <c r="DL46" i="1"/>
  <c r="DP46" i="1"/>
  <c r="DT46" i="1"/>
  <c r="DX46" i="1"/>
  <c r="EB46" i="1"/>
  <c r="DE46" i="1"/>
  <c r="DI46" i="1"/>
  <c r="DM46" i="1"/>
  <c r="DQ46" i="1"/>
  <c r="DU46" i="1"/>
  <c r="DY46" i="1"/>
  <c r="EC46" i="1"/>
  <c r="DC50" i="1"/>
  <c r="DG50" i="1"/>
  <c r="DK50" i="1"/>
  <c r="DO50" i="1"/>
  <c r="DS50" i="1"/>
  <c r="DW50" i="1"/>
  <c r="EA50" i="1"/>
  <c r="EE50" i="1"/>
  <c r="DD50" i="1"/>
  <c r="DH50" i="1"/>
  <c r="DL50" i="1"/>
  <c r="DP50" i="1"/>
  <c r="DT50" i="1"/>
  <c r="DX50" i="1"/>
  <c r="EB50" i="1"/>
  <c r="DC55" i="1"/>
  <c r="DG55" i="1"/>
  <c r="DK55" i="1"/>
  <c r="DO55" i="1"/>
  <c r="DS55" i="1"/>
  <c r="DW55" i="1"/>
  <c r="EA55" i="1"/>
  <c r="EE55" i="1"/>
  <c r="DD55" i="1"/>
  <c r="DH55" i="1"/>
  <c r="DL55" i="1"/>
  <c r="DP55" i="1"/>
  <c r="DT55" i="1"/>
  <c r="DX55" i="1"/>
  <c r="EB55" i="1"/>
  <c r="DC60" i="1"/>
  <c r="DG60" i="1"/>
  <c r="DK60" i="1"/>
  <c r="DO60" i="1"/>
  <c r="DS60" i="1"/>
  <c r="DW60" i="1"/>
  <c r="EA60" i="1"/>
  <c r="DD60" i="1"/>
  <c r="DH60" i="1"/>
  <c r="DL60" i="1"/>
  <c r="DP60" i="1"/>
  <c r="DT60" i="1"/>
  <c r="DX60" i="1"/>
  <c r="EB60" i="1"/>
  <c r="DD63" i="1"/>
  <c r="DH63" i="1"/>
  <c r="DL63" i="1"/>
  <c r="DP63" i="1"/>
  <c r="DT63" i="1"/>
  <c r="DX63" i="1"/>
  <c r="EB63" i="1"/>
  <c r="AJ2" i="4"/>
  <c r="AF2" i="4"/>
  <c r="AB2" i="4"/>
  <c r="X2" i="4"/>
  <c r="T2" i="4"/>
  <c r="P2" i="4"/>
  <c r="L2" i="4"/>
  <c r="H2" i="4"/>
  <c r="D2" i="4"/>
  <c r="AI2" i="4"/>
  <c r="AE2" i="4"/>
  <c r="AA2" i="4"/>
  <c r="W2" i="4"/>
  <c r="S2" i="4"/>
  <c r="O2" i="4"/>
  <c r="K2" i="4"/>
  <c r="G2" i="4"/>
  <c r="C2" i="4"/>
  <c r="AH2" i="4"/>
  <c r="AD2" i="4"/>
  <c r="Z2" i="4"/>
  <c r="V2" i="4"/>
  <c r="R2" i="4"/>
  <c r="N2" i="4"/>
  <c r="J2" i="4"/>
  <c r="F2" i="4"/>
  <c r="B2" i="4"/>
  <c r="AG2" i="4"/>
  <c r="AC2" i="4"/>
  <c r="Y2" i="4"/>
  <c r="U2" i="4"/>
  <c r="Q2" i="4"/>
  <c r="M2" i="4"/>
  <c r="I2" i="4"/>
  <c r="E2" i="4"/>
  <c r="A2" i="4"/>
  <c r="DL6" i="1"/>
  <c r="EB6" i="1"/>
  <c r="DP6" i="1"/>
  <c r="DT6" i="1"/>
  <c r="DD13" i="1"/>
  <c r="DT13" i="1"/>
  <c r="DP13" i="1"/>
  <c r="DX13" i="1"/>
  <c r="DL19" i="1"/>
  <c r="EB19" i="1"/>
  <c r="DT19" i="1"/>
  <c r="DD19" i="1"/>
  <c r="DX19" i="1"/>
  <c r="DF29" i="1"/>
  <c r="DN29" i="1"/>
  <c r="DV29" i="1"/>
  <c r="ED29" i="1"/>
  <c r="DJ29" i="1"/>
  <c r="DT29" i="1"/>
  <c r="DL29" i="1"/>
  <c r="DX29" i="1"/>
  <c r="DH37" i="1"/>
  <c r="DP37" i="1"/>
  <c r="DX37" i="1"/>
  <c r="DL37" i="1"/>
  <c r="DV37" i="1"/>
  <c r="DD37" i="1"/>
  <c r="DN37" i="1"/>
  <c r="DZ37" i="1"/>
  <c r="DD41" i="1"/>
  <c r="DL41" i="1"/>
  <c r="DT41" i="1"/>
  <c r="DJ41" i="1"/>
  <c r="DV41" i="1"/>
  <c r="ED41" i="1"/>
  <c r="DN41" i="1"/>
  <c r="DX41" i="1"/>
  <c r="DJ45" i="1"/>
  <c r="DR45" i="1"/>
  <c r="DZ45" i="1"/>
  <c r="DD45" i="1"/>
  <c r="DL45" i="1"/>
  <c r="DT45" i="1"/>
  <c r="EB45" i="1"/>
  <c r="DD49" i="1"/>
  <c r="DH49" i="1"/>
  <c r="DL49" i="1"/>
  <c r="DP49" i="1"/>
  <c r="DT49" i="1"/>
  <c r="DX49" i="1"/>
  <c r="EB49" i="1"/>
  <c r="DE49" i="1"/>
  <c r="DI49" i="1"/>
  <c r="DM49" i="1"/>
  <c r="DQ49" i="1"/>
  <c r="DU49" i="1"/>
  <c r="DY49" i="1"/>
  <c r="EC49" i="1"/>
  <c r="DD54" i="1"/>
  <c r="DH54" i="1"/>
  <c r="DL54" i="1"/>
  <c r="DP54" i="1"/>
  <c r="DT54" i="1"/>
  <c r="DX54" i="1"/>
  <c r="EB54" i="1"/>
  <c r="DE54" i="1"/>
  <c r="DI54" i="1"/>
  <c r="DM54" i="1"/>
  <c r="DQ54" i="1"/>
  <c r="DU54" i="1"/>
  <c r="DY54" i="1"/>
  <c r="EC54" i="1"/>
  <c r="DD59" i="1"/>
  <c r="DH59" i="1"/>
  <c r="DL59" i="1"/>
  <c r="DP59" i="1"/>
  <c r="DT59" i="1"/>
  <c r="DX59" i="1"/>
  <c r="EB59" i="1"/>
  <c r="DE59" i="1"/>
  <c r="DI59" i="1"/>
  <c r="DM59" i="1"/>
  <c r="DQ59" i="1"/>
  <c r="DU59" i="1"/>
  <c r="DY59" i="1"/>
  <c r="EC59" i="1"/>
  <c r="DE64" i="1"/>
  <c r="DI64" i="1"/>
  <c r="DM64" i="1"/>
  <c r="DQ64" i="1"/>
  <c r="DU64" i="1"/>
  <c r="DY64" i="1"/>
  <c r="EC64" i="1"/>
  <c r="DH210" i="1"/>
  <c r="DX210" i="1"/>
  <c r="DL210" i="1"/>
  <c r="EB210" i="1"/>
  <c r="DD210" i="1"/>
  <c r="DT210" i="1"/>
  <c r="DL158" i="1"/>
  <c r="DQ158" i="1"/>
  <c r="DE158" i="1"/>
  <c r="EB158" i="1"/>
  <c r="DS209" i="1"/>
  <c r="N26" i="5"/>
  <c r="DL129" i="1"/>
  <c r="ED210" i="1"/>
  <c r="DZ210" i="1"/>
  <c r="DV210" i="1"/>
  <c r="DR210" i="1"/>
  <c r="DN210" i="1"/>
  <c r="DJ210" i="1"/>
  <c r="DF210" i="1"/>
  <c r="EE209" i="1"/>
  <c r="DW209" i="1"/>
  <c r="DO209" i="1"/>
  <c r="DG209" i="1"/>
  <c r="DW211" i="1"/>
  <c r="DC211" i="1"/>
  <c r="DK211" i="1"/>
  <c r="DS211" i="1"/>
  <c r="EA211" i="1"/>
  <c r="EB30" i="1"/>
  <c r="DX30" i="1"/>
  <c r="DT30" i="1"/>
  <c r="DP30" i="1"/>
  <c r="DL30" i="1"/>
  <c r="DH30" i="1"/>
  <c r="DD30" i="1"/>
  <c r="EC28" i="1"/>
  <c r="DY28" i="1"/>
  <c r="DU28" i="1"/>
  <c r="DQ28" i="1"/>
  <c r="DM28" i="1"/>
  <c r="DI28" i="1"/>
  <c r="DE28" i="1"/>
  <c r="EC20" i="1"/>
  <c r="DY20" i="1"/>
  <c r="DU20" i="1"/>
  <c r="DQ20" i="1"/>
  <c r="DM20" i="1"/>
  <c r="DI20" i="1"/>
  <c r="DE20" i="1"/>
  <c r="EC17" i="1"/>
  <c r="DT17" i="1"/>
  <c r="DD17" i="1"/>
  <c r="EC14" i="1"/>
  <c r="DM14" i="1"/>
  <c r="DV12" i="1"/>
  <c r="DF12" i="1"/>
  <c r="EE10" i="1"/>
  <c r="DO10" i="1"/>
  <c r="DX5" i="1"/>
  <c r="DH5" i="1"/>
  <c r="DQ3" i="1"/>
  <c r="DE3" i="1"/>
  <c r="DM3" i="1"/>
  <c r="DU3" i="1"/>
  <c r="EC3" i="1"/>
  <c r="DD5" i="1"/>
  <c r="DL5" i="1"/>
  <c r="DT5" i="1"/>
  <c r="EB5" i="1"/>
  <c r="DC10" i="1"/>
  <c r="DK10" i="1"/>
  <c r="DS10" i="1"/>
  <c r="EA10" i="1"/>
  <c r="DJ12" i="1"/>
  <c r="DR12" i="1"/>
  <c r="DZ12" i="1"/>
  <c r="DI14" i="1"/>
  <c r="DQ14" i="1"/>
  <c r="DY14" i="1"/>
  <c r="DH17" i="1"/>
  <c r="DP17" i="1"/>
  <c r="DW17" i="1"/>
  <c r="EA17" i="1"/>
  <c r="EE17" i="1"/>
  <c r="DD20" i="1"/>
  <c r="DF20" i="1"/>
  <c r="DH20" i="1"/>
  <c r="DJ20" i="1"/>
  <c r="DL20" i="1"/>
  <c r="DN20" i="1"/>
  <c r="DP20" i="1"/>
  <c r="DR20" i="1"/>
  <c r="DT20" i="1"/>
  <c r="DV20" i="1"/>
  <c r="DX20" i="1"/>
  <c r="DZ20" i="1"/>
  <c r="EB20" i="1"/>
  <c r="ED20" i="1"/>
  <c r="DD28" i="1"/>
  <c r="DF28" i="1"/>
  <c r="DH28" i="1"/>
  <c r="DJ28" i="1"/>
  <c r="DL28" i="1"/>
  <c r="DN28" i="1"/>
  <c r="DP28" i="1"/>
  <c r="DR28" i="1"/>
  <c r="DT28" i="1"/>
  <c r="DV28" i="1"/>
  <c r="DX28" i="1"/>
  <c r="DZ28" i="1"/>
  <c r="EB28" i="1"/>
  <c r="ED28" i="1"/>
  <c r="DC30" i="1"/>
  <c r="DE30" i="1"/>
  <c r="DG30" i="1"/>
  <c r="DI30" i="1"/>
  <c r="DK30" i="1"/>
  <c r="DM30" i="1"/>
  <c r="DO30" i="1"/>
  <c r="DQ30" i="1"/>
  <c r="DS30" i="1"/>
  <c r="DU30" i="1"/>
  <c r="DW30" i="1"/>
  <c r="DY30" i="1"/>
  <c r="EA30" i="1"/>
  <c r="EC30" i="1"/>
  <c r="EE30" i="1"/>
  <c r="DD33" i="1"/>
  <c r="DF33" i="1"/>
  <c r="DH33" i="1"/>
  <c r="DJ33" i="1"/>
  <c r="DL33" i="1"/>
  <c r="DN33" i="1"/>
  <c r="DP33" i="1"/>
  <c r="DR33" i="1"/>
  <c r="DT33" i="1"/>
  <c r="DV33" i="1"/>
  <c r="DX33" i="1"/>
  <c r="DZ33" i="1"/>
  <c r="EB33" i="1"/>
  <c r="ED33" i="1"/>
  <c r="DC34" i="1"/>
  <c r="DE34" i="1"/>
  <c r="DG34" i="1"/>
  <c r="DI34" i="1"/>
  <c r="DK34" i="1"/>
  <c r="DM34" i="1"/>
  <c r="DO34" i="1"/>
  <c r="DQ34" i="1"/>
  <c r="DS34" i="1"/>
  <c r="DU34" i="1"/>
  <c r="DW34" i="1"/>
  <c r="DY34" i="1"/>
  <c r="EA34" i="1"/>
  <c r="EC34" i="1"/>
  <c r="EE34" i="1"/>
  <c r="DD36" i="1"/>
  <c r="DF36" i="1"/>
  <c r="DH36" i="1"/>
  <c r="DJ36" i="1"/>
  <c r="DL36" i="1"/>
  <c r="DN36" i="1"/>
  <c r="DP36" i="1"/>
  <c r="DR36" i="1"/>
  <c r="DT36" i="1"/>
  <c r="DV36" i="1"/>
  <c r="DX36" i="1"/>
  <c r="DZ36" i="1"/>
  <c r="EB36" i="1"/>
  <c r="ED36" i="1"/>
  <c r="DC38" i="1"/>
  <c r="DE38" i="1"/>
  <c r="DG38" i="1"/>
  <c r="DI38" i="1"/>
  <c r="DK38" i="1"/>
  <c r="DM38" i="1"/>
  <c r="DO38" i="1"/>
  <c r="DQ38" i="1"/>
  <c r="EE211" i="1"/>
  <c r="DO211" i="1"/>
  <c r="DD3" i="1"/>
  <c r="DF3" i="1"/>
  <c r="DH3" i="1"/>
  <c r="DJ3" i="1"/>
  <c r="DL3" i="1"/>
  <c r="DN3" i="1"/>
  <c r="DP3" i="1"/>
  <c r="DR3" i="1"/>
  <c r="DT3" i="1"/>
  <c r="DV3" i="1"/>
  <c r="DX3" i="1"/>
  <c r="DZ3" i="1"/>
  <c r="EB3" i="1"/>
  <c r="ED3" i="1"/>
  <c r="DC5" i="1"/>
  <c r="DE5" i="1"/>
  <c r="DG5" i="1"/>
  <c r="DI5" i="1"/>
  <c r="DK5" i="1"/>
  <c r="DM5" i="1"/>
  <c r="DO5" i="1"/>
  <c r="DQ5" i="1"/>
  <c r="DS5" i="1"/>
  <c r="DU5" i="1"/>
  <c r="DW5" i="1"/>
  <c r="DY5" i="1"/>
  <c r="EA5" i="1"/>
  <c r="EC5" i="1"/>
  <c r="EE5" i="1"/>
  <c r="DD10" i="1"/>
  <c r="DF10" i="1"/>
  <c r="DH10" i="1"/>
  <c r="DJ10" i="1"/>
  <c r="DL10" i="1"/>
  <c r="DN10" i="1"/>
  <c r="DP10" i="1"/>
  <c r="DR10" i="1"/>
  <c r="DT10" i="1"/>
  <c r="DV10" i="1"/>
  <c r="DX10" i="1"/>
  <c r="DZ10" i="1"/>
  <c r="EB10" i="1"/>
  <c r="ED10" i="1"/>
  <c r="DC12" i="1"/>
  <c r="DE12" i="1"/>
  <c r="DG12" i="1"/>
  <c r="DI12" i="1"/>
  <c r="DK12" i="1"/>
  <c r="DM12" i="1"/>
  <c r="DO12" i="1"/>
  <c r="DQ12" i="1"/>
  <c r="DS12" i="1"/>
  <c r="DU12" i="1"/>
  <c r="DW12" i="1"/>
  <c r="DY12" i="1"/>
  <c r="EA12" i="1"/>
  <c r="EC12" i="1"/>
  <c r="EE12" i="1"/>
  <c r="DD14" i="1"/>
  <c r="DF14" i="1"/>
  <c r="DH14" i="1"/>
  <c r="DJ14" i="1"/>
  <c r="DL14" i="1"/>
  <c r="DN14" i="1"/>
  <c r="DP14" i="1"/>
  <c r="DR14" i="1"/>
  <c r="DT14" i="1"/>
  <c r="DV14" i="1"/>
  <c r="DX14" i="1"/>
  <c r="DZ14" i="1"/>
  <c r="EB14" i="1"/>
  <c r="ED14" i="1"/>
  <c r="DC17" i="1"/>
  <c r="DE17" i="1"/>
  <c r="DG17" i="1"/>
  <c r="DI17" i="1"/>
  <c r="DK17" i="1"/>
  <c r="DM17" i="1"/>
  <c r="DO17" i="1"/>
  <c r="DQ17" i="1"/>
  <c r="DS17" i="1"/>
  <c r="DU17" i="1"/>
  <c r="EE159" i="1"/>
  <c r="EA159" i="1"/>
  <c r="DQ159" i="1"/>
  <c r="DF159" i="1"/>
  <c r="EE129" i="1"/>
  <c r="EB129" i="1"/>
  <c r="DR129" i="1"/>
  <c r="DG129" i="1"/>
  <c r="DC210" i="1"/>
  <c r="DE210" i="1"/>
  <c r="DG210" i="1"/>
  <c r="DI210" i="1"/>
  <c r="DK210" i="1"/>
  <c r="DM210" i="1"/>
  <c r="DO210" i="1"/>
  <c r="DQ210" i="1"/>
  <c r="DS210" i="1"/>
  <c r="DU210" i="1"/>
  <c r="DW210" i="1"/>
  <c r="DY210" i="1"/>
  <c r="EA210" i="1"/>
  <c r="EC210" i="1"/>
  <c r="EE210" i="1"/>
  <c r="DE211" i="1"/>
  <c r="DI211" i="1"/>
  <c r="DM211" i="1"/>
  <c r="DQ211" i="1"/>
  <c r="DU211" i="1"/>
  <c r="DY211" i="1"/>
  <c r="EC211" i="1"/>
  <c r="ED17" i="1"/>
  <c r="EB17" i="1"/>
  <c r="DZ17" i="1"/>
  <c r="DX17" i="1"/>
  <c r="DV17" i="1"/>
  <c r="DR17" i="1"/>
  <c r="DN17" i="1"/>
  <c r="DJ17" i="1"/>
  <c r="DF17" i="1"/>
  <c r="EE14" i="1"/>
  <c r="EA14" i="1"/>
  <c r="DW14" i="1"/>
  <c r="DS14" i="1"/>
  <c r="DO14" i="1"/>
  <c r="DK14" i="1"/>
  <c r="DG14" i="1"/>
  <c r="DC14" i="1"/>
  <c r="EB12" i="1"/>
  <c r="DX12" i="1"/>
  <c r="DT12" i="1"/>
  <c r="DP12" i="1"/>
  <c r="DL12" i="1"/>
  <c r="DH12" i="1"/>
  <c r="DD12" i="1"/>
  <c r="EC10" i="1"/>
  <c r="DY10" i="1"/>
  <c r="DU10" i="1"/>
  <c r="DQ10" i="1"/>
  <c r="DM10" i="1"/>
  <c r="DI10" i="1"/>
  <c r="DE10" i="1"/>
  <c r="ED5" i="1"/>
  <c r="DZ5" i="1"/>
  <c r="DV5" i="1"/>
  <c r="DR5" i="1"/>
  <c r="DN5" i="1"/>
  <c r="DJ5" i="1"/>
  <c r="DF5" i="1"/>
  <c r="EE3" i="1"/>
  <c r="EA3" i="1"/>
  <c r="DW3" i="1"/>
  <c r="DS3" i="1"/>
  <c r="DO3" i="1"/>
  <c r="DK3" i="1"/>
  <c r="DG3" i="1"/>
  <c r="DC3" i="1"/>
  <c r="DV159" i="1"/>
  <c r="DD158" i="1"/>
  <c r="DI158" i="1"/>
  <c r="DM158" i="1"/>
  <c r="DT158" i="1"/>
  <c r="DY158" i="1"/>
  <c r="EC158" i="1"/>
  <c r="EE47" i="1"/>
  <c r="EC47" i="1"/>
  <c r="EA47" i="1"/>
  <c r="DY47" i="1"/>
  <c r="DW47" i="1"/>
  <c r="DU47" i="1"/>
  <c r="DS47" i="1"/>
  <c r="DQ47" i="1"/>
  <c r="DO47" i="1"/>
  <c r="DM47" i="1"/>
  <c r="DK47" i="1"/>
  <c r="DI47" i="1"/>
  <c r="DG47" i="1"/>
  <c r="DE47" i="1"/>
  <c r="DC47" i="1"/>
  <c r="EE45" i="1"/>
  <c r="EC45" i="1"/>
  <c r="EA45" i="1"/>
  <c r="DY45" i="1"/>
  <c r="DW45" i="1"/>
  <c r="DU45" i="1"/>
  <c r="DS45" i="1"/>
  <c r="DQ45" i="1"/>
  <c r="DO45" i="1"/>
  <c r="DM45" i="1"/>
  <c r="DK45" i="1"/>
  <c r="DI45" i="1"/>
  <c r="DG45" i="1"/>
  <c r="DE45" i="1"/>
  <c r="DC45" i="1"/>
  <c r="EE43" i="1"/>
  <c r="EC43" i="1"/>
  <c r="EA43" i="1"/>
  <c r="DY43" i="1"/>
  <c r="DW43" i="1"/>
  <c r="DU43" i="1"/>
  <c r="DS43" i="1"/>
  <c r="DQ43" i="1"/>
  <c r="DO43" i="1"/>
  <c r="DM43" i="1"/>
  <c r="DK43" i="1"/>
  <c r="DI43" i="1"/>
  <c r="DG43" i="1"/>
  <c r="DE43" i="1"/>
  <c r="DC43" i="1"/>
  <c r="EE41" i="1"/>
  <c r="EC41" i="1"/>
  <c r="EA41" i="1"/>
  <c r="DY41" i="1"/>
  <c r="DW41" i="1"/>
  <c r="DU41" i="1"/>
  <c r="DS41" i="1"/>
  <c r="DQ41" i="1"/>
  <c r="DO41" i="1"/>
  <c r="DM41" i="1"/>
  <c r="DK41" i="1"/>
  <c r="DI41" i="1"/>
  <c r="DG41" i="1"/>
  <c r="DE41" i="1"/>
  <c r="DC41" i="1"/>
  <c r="EE39" i="1"/>
  <c r="EC39" i="1"/>
  <c r="EA39" i="1"/>
  <c r="DY39" i="1"/>
  <c r="DW39" i="1"/>
  <c r="DU39" i="1"/>
  <c r="DS39" i="1"/>
  <c r="DQ39" i="1"/>
  <c r="DO39" i="1"/>
  <c r="DM39" i="1"/>
  <c r="DK39" i="1"/>
  <c r="DI39" i="1"/>
  <c r="DG39" i="1"/>
  <c r="DE39" i="1"/>
  <c r="DC39" i="1"/>
  <c r="EE37" i="1"/>
  <c r="EC37" i="1"/>
  <c r="EA37" i="1"/>
  <c r="DY37" i="1"/>
  <c r="DW37" i="1"/>
  <c r="DU37" i="1"/>
  <c r="DS37" i="1"/>
  <c r="DQ37" i="1"/>
  <c r="DO37" i="1"/>
  <c r="DM37" i="1"/>
  <c r="DK37" i="1"/>
  <c r="DI37" i="1"/>
  <c r="DG37" i="1"/>
  <c r="DE37" i="1"/>
  <c r="DC37" i="1"/>
  <c r="EE35" i="1"/>
  <c r="EC35" i="1"/>
  <c r="EA35" i="1"/>
  <c r="DY35" i="1"/>
  <c r="DW35" i="1"/>
  <c r="DU35" i="1"/>
  <c r="DS35" i="1"/>
  <c r="DQ35" i="1"/>
  <c r="DO35" i="1"/>
  <c r="DM35" i="1"/>
  <c r="DK35" i="1"/>
  <c r="DI35" i="1"/>
  <c r="DG35" i="1"/>
  <c r="DE35" i="1"/>
  <c r="DC35" i="1"/>
  <c r="EE31" i="1"/>
  <c r="EC31" i="1"/>
  <c r="EA31" i="1"/>
  <c r="DY31" i="1"/>
  <c r="DW31" i="1"/>
  <c r="DU31" i="1"/>
  <c r="DS31" i="1"/>
  <c r="DQ31" i="1"/>
  <c r="DO31" i="1"/>
  <c r="DM31" i="1"/>
  <c r="DK31" i="1"/>
  <c r="DI31" i="1"/>
  <c r="DG31" i="1"/>
  <c r="DE31" i="1"/>
  <c r="DC31" i="1"/>
  <c r="EE29" i="1"/>
  <c r="EC29" i="1"/>
  <c r="EA29" i="1"/>
  <c r="DY29" i="1"/>
  <c r="DW29" i="1"/>
  <c r="DU29" i="1"/>
  <c r="DS29" i="1"/>
  <c r="DQ29" i="1"/>
  <c r="DO29" i="1"/>
  <c r="DM29" i="1"/>
  <c r="DK29" i="1"/>
  <c r="DI29" i="1"/>
  <c r="DG29" i="1"/>
  <c r="DE29" i="1"/>
  <c r="DC29" i="1"/>
  <c r="EE21" i="1"/>
  <c r="EC21" i="1"/>
  <c r="EA21" i="1"/>
  <c r="DY21" i="1"/>
  <c r="DW21" i="1"/>
  <c r="DU21" i="1"/>
  <c r="DS21" i="1"/>
  <c r="DQ21" i="1"/>
  <c r="DO21" i="1"/>
  <c r="DM21" i="1"/>
  <c r="DK21" i="1"/>
  <c r="DI21" i="1"/>
  <c r="DG21" i="1"/>
  <c r="DE21" i="1"/>
  <c r="DC21" i="1"/>
  <c r="ED19" i="1"/>
  <c r="DZ19" i="1"/>
  <c r="DV19" i="1"/>
  <c r="DR19" i="1"/>
  <c r="DN19" i="1"/>
  <c r="DJ19" i="1"/>
  <c r="DF19" i="1"/>
  <c r="EB16" i="1"/>
  <c r="DX16" i="1"/>
  <c r="DT16" i="1"/>
  <c r="DP16" i="1"/>
  <c r="DL16" i="1"/>
  <c r="DH16" i="1"/>
  <c r="DD16" i="1"/>
  <c r="ED13" i="1"/>
  <c r="DZ13" i="1"/>
  <c r="DV13" i="1"/>
  <c r="DR13" i="1"/>
  <c r="DN13" i="1"/>
  <c r="DJ13" i="1"/>
  <c r="DF13" i="1"/>
  <c r="EB11" i="1"/>
  <c r="DX11" i="1"/>
  <c r="DT11" i="1"/>
  <c r="DP11" i="1"/>
  <c r="DL11" i="1"/>
  <c r="DH11" i="1"/>
  <c r="DD11" i="1"/>
  <c r="ED6" i="1"/>
  <c r="DZ6" i="1"/>
  <c r="DV6" i="1"/>
  <c r="DR6" i="1"/>
  <c r="DN6" i="1"/>
  <c r="DJ6" i="1"/>
  <c r="DF6" i="1"/>
  <c r="EB4" i="1"/>
  <c r="DX4" i="1"/>
  <c r="DT4" i="1"/>
  <c r="DP4" i="1"/>
  <c r="DL4" i="1"/>
  <c r="DH4" i="1"/>
  <c r="DD4" i="1"/>
  <c r="DD129" i="1"/>
  <c r="DJ129" i="1"/>
  <c r="DO129" i="1"/>
  <c r="DT129" i="1"/>
  <c r="DZ129" i="1"/>
  <c r="EC209" i="1"/>
  <c r="DY209" i="1"/>
  <c r="DU209" i="1"/>
  <c r="DQ209" i="1"/>
  <c r="DM209" i="1"/>
  <c r="DI209" i="1"/>
  <c r="DE209" i="1"/>
  <c r="DC4" i="1"/>
  <c r="DE4" i="1"/>
  <c r="DG4" i="1"/>
  <c r="DI4" i="1"/>
  <c r="DK4" i="1"/>
  <c r="DM4" i="1"/>
  <c r="DO4" i="1"/>
  <c r="DQ4" i="1"/>
  <c r="DS4" i="1"/>
  <c r="DU4" i="1"/>
  <c r="DW4" i="1"/>
  <c r="DY4" i="1"/>
  <c r="EA4" i="1"/>
  <c r="EC4" i="1"/>
  <c r="EE4" i="1"/>
  <c r="DC6" i="1"/>
  <c r="DE6" i="1"/>
  <c r="DG6" i="1"/>
  <c r="DI6" i="1"/>
  <c r="DK6" i="1"/>
  <c r="DM6" i="1"/>
  <c r="DO6" i="1"/>
  <c r="DQ6" i="1"/>
  <c r="DS6" i="1"/>
  <c r="DU6" i="1"/>
  <c r="DW6" i="1"/>
  <c r="DY6" i="1"/>
  <c r="EA6" i="1"/>
  <c r="EC6" i="1"/>
  <c r="EE6" i="1"/>
  <c r="DC11" i="1"/>
  <c r="DE11" i="1"/>
  <c r="DG11" i="1"/>
  <c r="DI11" i="1"/>
  <c r="DK11" i="1"/>
  <c r="DM11" i="1"/>
  <c r="DO11" i="1"/>
  <c r="DQ11" i="1"/>
  <c r="DS11" i="1"/>
  <c r="DU11" i="1"/>
  <c r="DW11" i="1"/>
  <c r="DY11" i="1"/>
  <c r="EA11" i="1"/>
  <c r="EC11" i="1"/>
  <c r="EE11" i="1"/>
  <c r="DC13" i="1"/>
  <c r="DE13" i="1"/>
  <c r="DG13" i="1"/>
  <c r="DI13" i="1"/>
  <c r="DK13" i="1"/>
  <c r="DM13" i="1"/>
  <c r="DO13" i="1"/>
  <c r="DQ13" i="1"/>
  <c r="DS13" i="1"/>
  <c r="DU13" i="1"/>
  <c r="DW13" i="1"/>
  <c r="DY13" i="1"/>
  <c r="EA13" i="1"/>
  <c r="EC13" i="1"/>
  <c r="EE13" i="1"/>
  <c r="DC16" i="1"/>
  <c r="DE16" i="1"/>
  <c r="DG16" i="1"/>
  <c r="DI16" i="1"/>
  <c r="DK16" i="1"/>
  <c r="DM16" i="1"/>
  <c r="DO16" i="1"/>
  <c r="DQ16" i="1"/>
  <c r="DS16" i="1"/>
  <c r="DU16" i="1"/>
  <c r="DW16" i="1"/>
  <c r="DY16" i="1"/>
  <c r="EA16" i="1"/>
  <c r="EC16" i="1"/>
  <c r="EE16" i="1"/>
  <c r="DC19" i="1"/>
  <c r="DE19" i="1"/>
  <c r="DG19" i="1"/>
  <c r="DI19" i="1"/>
  <c r="DK19" i="1"/>
  <c r="DM19" i="1"/>
  <c r="DO19" i="1"/>
  <c r="DQ19" i="1"/>
  <c r="DS19" i="1"/>
  <c r="DU19" i="1"/>
  <c r="DW19" i="1"/>
  <c r="DY19" i="1"/>
  <c r="EA19" i="1"/>
  <c r="EC19" i="1"/>
  <c r="EE19" i="1"/>
  <c r="EC129" i="1"/>
  <c r="ED129" i="1"/>
  <c r="EA129" i="1"/>
  <c r="DX129" i="1"/>
  <c r="DV129" i="1"/>
  <c r="DS129" i="1"/>
  <c r="DP129" i="1"/>
  <c r="DN129" i="1"/>
  <c r="DK129" i="1"/>
  <c r="DH129" i="1"/>
  <c r="DF129" i="1"/>
  <c r="DC129" i="1"/>
  <c r="DD209" i="1"/>
  <c r="DF209" i="1"/>
  <c r="DH209" i="1"/>
  <c r="DJ209" i="1"/>
  <c r="DL209" i="1"/>
  <c r="DN209" i="1"/>
  <c r="DP209" i="1"/>
  <c r="DR209" i="1"/>
  <c r="DT209" i="1"/>
  <c r="DV209" i="1"/>
  <c r="DX209" i="1"/>
  <c r="DZ209" i="1"/>
  <c r="EB209" i="1"/>
  <c r="ED209" i="1"/>
  <c r="DI159" i="1"/>
  <c r="DN159" i="1"/>
  <c r="DR159" i="1"/>
  <c r="DY159" i="1"/>
  <c r="ED211" i="1"/>
  <c r="EB211" i="1"/>
  <c r="DZ211" i="1"/>
  <c r="DX211" i="1"/>
  <c r="DV211" i="1"/>
  <c r="DT211" i="1"/>
  <c r="DR211" i="1"/>
  <c r="DP211" i="1"/>
  <c r="DN211" i="1"/>
  <c r="DL211" i="1"/>
  <c r="DJ211" i="1"/>
  <c r="DH211" i="1"/>
  <c r="DF211" i="1"/>
  <c r="DD211" i="1"/>
  <c r="G4" i="4"/>
</calcChain>
</file>

<file path=xl/sharedStrings.xml><?xml version="1.0" encoding="utf-8"?>
<sst xmlns="http://schemas.openxmlformats.org/spreadsheetml/2006/main" count="1336" uniqueCount="349">
  <si>
    <t>Ross &amp; Cromarty</t>
  </si>
  <si>
    <t>Inv &amp; Badenoch &amp; Strathspey</t>
  </si>
  <si>
    <t>High</t>
  </si>
  <si>
    <t>Skye &amp; Lochalsh &amp; Lochaber</t>
  </si>
  <si>
    <t>Total birds (with dates)=</t>
  </si>
  <si>
    <t>r&amp;c</t>
  </si>
  <si>
    <t>s&amp;l&amp;l</t>
  </si>
  <si>
    <t>i&amp;bs</t>
  </si>
  <si>
    <t>NUMBER</t>
  </si>
  <si>
    <t>ASD</t>
  </si>
  <si>
    <t>LOCALITY</t>
  </si>
  <si>
    <t>REGION</t>
  </si>
  <si>
    <t>N</t>
  </si>
  <si>
    <t>S</t>
  </si>
  <si>
    <t>J1</t>
  </si>
  <si>
    <t>J2</t>
  </si>
  <si>
    <t>J3</t>
  </si>
  <si>
    <t>F1</t>
  </si>
  <si>
    <t>F2</t>
  </si>
  <si>
    <t>F3</t>
  </si>
  <si>
    <t>M1</t>
  </si>
  <si>
    <t>M2</t>
  </si>
  <si>
    <t>M3</t>
  </si>
  <si>
    <t>A1</t>
  </si>
  <si>
    <t>A2</t>
  </si>
  <si>
    <t>A3</t>
  </si>
  <si>
    <t>S1</t>
  </si>
  <si>
    <t>S2</t>
  </si>
  <si>
    <t>S3</t>
  </si>
  <si>
    <t>O1</t>
  </si>
  <si>
    <t>O2</t>
  </si>
  <si>
    <t>O3</t>
  </si>
  <si>
    <t>N1</t>
  </si>
  <si>
    <t>N2</t>
  </si>
  <si>
    <t>N3</t>
  </si>
  <si>
    <t>D1</t>
  </si>
  <si>
    <t>D2</t>
  </si>
  <si>
    <t>D3</t>
  </si>
  <si>
    <t>J</t>
  </si>
  <si>
    <t>F</t>
  </si>
  <si>
    <t>M</t>
  </si>
  <si>
    <t>A</t>
  </si>
  <si>
    <t>O</t>
  </si>
  <si>
    <t>D</t>
  </si>
  <si>
    <t>Ayrshire</t>
  </si>
  <si>
    <t>Angus&amp;Dundee</t>
  </si>
  <si>
    <t>Borders</t>
  </si>
  <si>
    <t>Caithness</t>
  </si>
  <si>
    <t>Dumfries&amp;Galloway</t>
  </si>
  <si>
    <t>Fife</t>
  </si>
  <si>
    <t>Fair Isle</t>
  </si>
  <si>
    <t>Isle of May</t>
  </si>
  <si>
    <t>Lothian</t>
  </si>
  <si>
    <t>Clyde</t>
  </si>
  <si>
    <t>Clyde Islands</t>
  </si>
  <si>
    <t>Argyll</t>
  </si>
  <si>
    <t>Orkney</t>
  </si>
  <si>
    <t>Shetland</t>
  </si>
  <si>
    <t>NE Scotland</t>
  </si>
  <si>
    <t>Upper Forth</t>
  </si>
  <si>
    <t>Perth&amp;Kinross</t>
  </si>
  <si>
    <t>Moray&amp;Nairn</t>
  </si>
  <si>
    <t>Outer Hebrides</t>
  </si>
  <si>
    <t>At sea</t>
  </si>
  <si>
    <t>Total records=</t>
  </si>
  <si>
    <t>a-d</t>
  </si>
  <si>
    <t>arg</t>
  </si>
  <si>
    <t>ayr</t>
  </si>
  <si>
    <t>bord</t>
  </si>
  <si>
    <t>caith</t>
  </si>
  <si>
    <t>clyde</t>
  </si>
  <si>
    <t>d-g</t>
  </si>
  <si>
    <t>fair</t>
  </si>
  <si>
    <t>fife</t>
  </si>
  <si>
    <t>iom</t>
  </si>
  <si>
    <t>loth</t>
  </si>
  <si>
    <t>m-n</t>
  </si>
  <si>
    <t>nes</t>
  </si>
  <si>
    <t>ork</t>
  </si>
  <si>
    <t>oheb</t>
  </si>
  <si>
    <t>p-k</t>
  </si>
  <si>
    <t>shet</t>
  </si>
  <si>
    <t>forth</t>
  </si>
  <si>
    <t>at sea</t>
  </si>
  <si>
    <t>Abbrev</t>
  </si>
  <si>
    <t>Area name</t>
  </si>
  <si>
    <t>MONTH</t>
  </si>
  <si>
    <t>10-DAY</t>
  </si>
  <si>
    <t>Sutherland</t>
  </si>
  <si>
    <t>suth</t>
  </si>
  <si>
    <t>No of birds</t>
  </si>
  <si>
    <t>SPECIES</t>
  </si>
  <si>
    <t>YEAR</t>
  </si>
  <si>
    <t>Y77</t>
  </si>
  <si>
    <t>Y78</t>
  </si>
  <si>
    <t>Y79</t>
  </si>
  <si>
    <t>Y80</t>
  </si>
  <si>
    <t>Y81</t>
  </si>
  <si>
    <t>Y82</t>
  </si>
  <si>
    <t>Y83</t>
  </si>
  <si>
    <t>Y84</t>
  </si>
  <si>
    <t>Y85</t>
  </si>
  <si>
    <t>Y86</t>
  </si>
  <si>
    <t>Y87</t>
  </si>
  <si>
    <t>Y88</t>
  </si>
  <si>
    <t>Y89</t>
  </si>
  <si>
    <t>Y90</t>
  </si>
  <si>
    <t>Y91</t>
  </si>
  <si>
    <t>Y92</t>
  </si>
  <si>
    <t>Y93</t>
  </si>
  <si>
    <t>Y94</t>
  </si>
  <si>
    <t>Y95</t>
  </si>
  <si>
    <t>Y96</t>
  </si>
  <si>
    <t>Y97</t>
  </si>
  <si>
    <t>Y98</t>
  </si>
  <si>
    <t>Y99</t>
  </si>
  <si>
    <t>Y00</t>
  </si>
  <si>
    <t>Y01</t>
  </si>
  <si>
    <t>Y02</t>
  </si>
  <si>
    <t>Y03</t>
  </si>
  <si>
    <t>Y04</t>
  </si>
  <si>
    <t>Y05</t>
  </si>
  <si>
    <t>pre-1950</t>
  </si>
  <si>
    <t>totals</t>
  </si>
  <si>
    <t>LASTDATE</t>
  </si>
  <si>
    <t>IN BOS?</t>
  </si>
  <si>
    <t>BOS RATIONALE</t>
  </si>
  <si>
    <t>LOCALITY2</t>
  </si>
  <si>
    <t>BOS COMMENT</t>
  </si>
  <si>
    <t>REPORT REF</t>
  </si>
  <si>
    <t>SBRC COMMENT</t>
  </si>
  <si>
    <t>IN SBRC TOTALS?</t>
  </si>
  <si>
    <t>c-i</t>
  </si>
  <si>
    <t>Holm</t>
  </si>
  <si>
    <t>Noss</t>
  </si>
  <si>
    <t>North Ronaldsay</t>
  </si>
  <si>
    <t>Out Skerries</t>
  </si>
  <si>
    <t>Kergord</t>
  </si>
  <si>
    <t>Foula</t>
  </si>
  <si>
    <t>Hoswick</t>
  </si>
  <si>
    <t>Fife Ness</t>
  </si>
  <si>
    <t>Unst</t>
  </si>
  <si>
    <t>Bressay</t>
  </si>
  <si>
    <t>Quendale</t>
  </si>
  <si>
    <t>Skateraw Harbour</t>
  </si>
  <si>
    <t/>
  </si>
  <si>
    <t>male</t>
  </si>
  <si>
    <t>high</t>
  </si>
  <si>
    <t>Skaw</t>
  </si>
  <si>
    <t>Whalsay</t>
  </si>
  <si>
    <t>Barkland</t>
  </si>
  <si>
    <t>Symbister</t>
  </si>
  <si>
    <t>Helendale</t>
  </si>
  <si>
    <t>Mainland</t>
  </si>
  <si>
    <t>Norwick</t>
  </si>
  <si>
    <t>trapped</t>
  </si>
  <si>
    <t>Burrafirth</t>
  </si>
  <si>
    <t>adult, trapped</t>
  </si>
  <si>
    <t>Ham</t>
  </si>
  <si>
    <t>Nigg Ferry</t>
  </si>
  <si>
    <t>Carnan Mor</t>
  </si>
  <si>
    <t>Tiree</t>
  </si>
  <si>
    <t>Sumburgh Head</t>
  </si>
  <si>
    <t>Lower Voe</t>
  </si>
  <si>
    <t>Southdale</t>
  </si>
  <si>
    <t>Fetlar</t>
  </si>
  <si>
    <t>Sullom Plantation</t>
  </si>
  <si>
    <t>Stoneybreck</t>
  </si>
  <si>
    <t>Chalet</t>
  </si>
  <si>
    <t>South Harbour</t>
  </si>
  <si>
    <t>Foveran</t>
  </si>
  <si>
    <t>Inglis Geo</t>
  </si>
  <si>
    <t>Quoy of Longar</t>
  </si>
  <si>
    <t>Aith</t>
  </si>
  <si>
    <t>Wester Quarff</t>
  </si>
  <si>
    <t>Holland House</t>
  </si>
  <si>
    <t>Plantation</t>
  </si>
  <si>
    <t>Observatory</t>
  </si>
  <si>
    <t>Bixter</t>
  </si>
  <si>
    <t>Balephuil</t>
  </si>
  <si>
    <t>South Haven</t>
  </si>
  <si>
    <t>Easter Lother</t>
  </si>
  <si>
    <t>Sanday</t>
  </si>
  <si>
    <t>Hillsgarth, Baltasound</t>
  </si>
  <si>
    <t>Schoolton</t>
  </si>
  <si>
    <t>Hametoun</t>
  </si>
  <si>
    <t>Baltasound</t>
  </si>
  <si>
    <t>Halligarth</t>
  </si>
  <si>
    <t>South Uist</t>
  </si>
  <si>
    <t>Barns Ness</t>
  </si>
  <si>
    <t>North Collafirth, Northmavine</t>
  </si>
  <si>
    <t xml:space="preserve">Mainland </t>
  </si>
  <si>
    <t>Walli Burn</t>
  </si>
  <si>
    <t>Dale of Walls</t>
  </si>
  <si>
    <t>Inverness</t>
  </si>
  <si>
    <t>Everland</t>
  </si>
  <si>
    <t>Gully</t>
  </si>
  <si>
    <t>Scatness</t>
  </si>
  <si>
    <t>Hestily</t>
  </si>
  <si>
    <t>Funzie</t>
  </si>
  <si>
    <t>Northdale &amp; Norwick</t>
  </si>
  <si>
    <t>Sandwick</t>
  </si>
  <si>
    <t>Springfield</t>
  </si>
  <si>
    <t>Twingness</t>
  </si>
  <si>
    <t>Hill Dyke</t>
  </si>
  <si>
    <t>ad, trapped</t>
  </si>
  <si>
    <t>Virkie</t>
  </si>
  <si>
    <t>Arran</t>
  </si>
  <si>
    <t>East Shore, Virkie</t>
  </si>
  <si>
    <t>same as FI</t>
  </si>
  <si>
    <t>same as Shet</t>
  </si>
  <si>
    <t>Housay</t>
  </si>
  <si>
    <t>Longman landfill</t>
  </si>
  <si>
    <t>Gully Trap, Observatory</t>
  </si>
  <si>
    <t>Stonybreck &amp; Lower Leogh</t>
  </si>
  <si>
    <t>1cy, trapped</t>
  </si>
  <si>
    <t>Senness</t>
  </si>
  <si>
    <t>Easting</t>
  </si>
  <si>
    <t>North Town, Virkie</t>
  </si>
  <si>
    <t>Hestingott</t>
  </si>
  <si>
    <t>Exnaboe</t>
  </si>
  <si>
    <t>Toab</t>
  </si>
  <si>
    <t>Mid Geo &amp; Skadan</t>
  </si>
  <si>
    <t>1cy</t>
  </si>
  <si>
    <t>Haven &amp; Observatory</t>
  </si>
  <si>
    <t>Lettan</t>
  </si>
  <si>
    <t>Houlland, Baltasound</t>
  </si>
  <si>
    <t>Bruray</t>
  </si>
  <si>
    <t>Uyeasound</t>
  </si>
  <si>
    <t>Inverdruie, Aviemore</t>
  </si>
  <si>
    <t>Badenoch &amp; Strathspey</t>
  </si>
  <si>
    <t>Sandback</t>
  </si>
  <si>
    <t>Sandside Bay, Deerness</t>
  </si>
  <si>
    <t>Hesti Geo</t>
  </si>
  <si>
    <t>Steensi &amp; Linni Geos</t>
  </si>
  <si>
    <t>Scatsta</t>
  </si>
  <si>
    <t>Harrier</t>
  </si>
  <si>
    <t>Orcaquoy</t>
  </si>
  <si>
    <t>Handa</t>
  </si>
  <si>
    <t>Fettes, Kilcoy</t>
  </si>
  <si>
    <t>South Ronaldsay</t>
  </si>
  <si>
    <t>Girdle Ness</t>
  </si>
  <si>
    <t>Gully &amp; Observatory</t>
  </si>
  <si>
    <t>Rerwick</t>
  </si>
  <si>
    <t>Seafield, Lerwick</t>
  </si>
  <si>
    <t>Blyth's Reed Warbler</t>
  </si>
  <si>
    <t>1cy, trapped, DNA</t>
  </si>
  <si>
    <t>2cy+, male, singing</t>
  </si>
  <si>
    <r>
      <t xml:space="preserve">Blyth's Reed Warbler </t>
    </r>
    <r>
      <rPr>
        <b/>
        <i/>
        <sz val="8"/>
        <color indexed="8"/>
        <rFont val="Arial"/>
      </rPr>
      <t>Acrocephalus dumetorum</t>
    </r>
  </si>
  <si>
    <t>Hirta</t>
  </si>
  <si>
    <t>St Kilda</t>
  </si>
  <si>
    <t>male singing</t>
  </si>
  <si>
    <t>male singing, trapped</t>
  </si>
  <si>
    <t>male singing, trapped, DNA</t>
  </si>
  <si>
    <t>2cy+, trapped</t>
  </si>
  <si>
    <t>2cy+ male, singing</t>
  </si>
  <si>
    <t>Bòrnais (Bornish)</t>
  </si>
  <si>
    <t>NOTE THAT PRE-1950 RECORDS ARE OMITTED</t>
  </si>
  <si>
    <t>FROM THE UPPER LEFT HISTOGRAM, BUT</t>
  </si>
  <si>
    <t>THEY ARE INCLUDED IN ALL OTHER TABLES</t>
  </si>
  <si>
    <t>AND HISTOGRAMS</t>
  </si>
  <si>
    <t>Dereneneach</t>
  </si>
  <si>
    <t xml:space="preserve">Neder Taft &amp; Springfield </t>
  </si>
  <si>
    <t xml:space="preserve">Fair Isle </t>
  </si>
  <si>
    <t>Double Dyke</t>
  </si>
  <si>
    <t>Midway &amp; Observatory</t>
  </si>
  <si>
    <t xml:space="preserve">Barkland &amp; Observatory </t>
  </si>
  <si>
    <t xml:space="preserve">Observatory &amp; Havens </t>
  </si>
  <si>
    <t xml:space="preserve">Wirvie </t>
  </si>
  <si>
    <t>Gully &amp; Plantation</t>
  </si>
  <si>
    <t>Homisdale</t>
  </si>
  <si>
    <t>dead</t>
  </si>
  <si>
    <t>Graemeshall, Holm</t>
  </si>
  <si>
    <t>Barraigh (Barra)</t>
  </si>
  <si>
    <t>Nask</t>
  </si>
  <si>
    <t>Brèbhig (Brevig)</t>
  </si>
  <si>
    <t>1cy, dead</t>
  </si>
  <si>
    <t xml:space="preserve">Hametoun Burn </t>
  </si>
  <si>
    <t xml:space="preserve">Maryfield </t>
  </si>
  <si>
    <t>Sumburgh Hotel</t>
  </si>
  <si>
    <t>Papil Dyke &amp; Gungstie</t>
  </si>
  <si>
    <t>Same as Gully, Fair Isle</t>
  </si>
  <si>
    <t>Port Elphinstone</t>
  </si>
  <si>
    <t>Inverurie</t>
  </si>
  <si>
    <t>Field</t>
  </si>
  <si>
    <t>Brèibhig</t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</si>
  <si>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100: 84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</si>
  <si>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100: 737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</si>
  <si>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101 :564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</si>
  <si>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101: 564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</si>
  <si>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103: 615</t>
    </r>
  </si>
  <si>
    <t>BBRC BB 105: 601</t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</si>
  <si>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108: 611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</si>
  <si>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107: 626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</si>
  <si>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102: 580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</si>
  <si>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104: 605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</si>
  <si>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105: 601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</si>
  <si>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111: 623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</si>
  <si>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105 :601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</si>
  <si>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106: 617</t>
    </r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</si>
  <si>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106: 671</t>
    </r>
  </si>
  <si>
    <t>BBRC BB 106: 617</t>
  </si>
  <si>
    <r>
      <t xml:space="preserve">BBRC </t>
    </r>
    <r>
      <rPr>
        <i/>
        <sz val="8"/>
        <color indexed="8"/>
        <rFont val="Arial"/>
      </rPr>
      <t>BB</t>
    </r>
    <r>
      <rPr>
        <sz val="8"/>
        <color indexed="8"/>
        <rFont val="Arial"/>
        <family val="2"/>
      </rPr>
      <t xml:space="preserve"> 109: 627</t>
    </r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</si>
  <si>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37: 112</t>
    </r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</si>
  <si>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40: 111</t>
    </r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</si>
  <si>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39: 112</t>
    </r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</si>
  <si>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38: 112</t>
    </r>
  </si>
  <si>
    <t>same as Skaw, Unst</t>
  </si>
  <si>
    <r>
      <t xml:space="preserve">2015 </t>
    </r>
    <r>
      <rPr>
        <i/>
        <sz val="8"/>
        <color rgb="FF000000"/>
        <rFont val="Arial"/>
      </rPr>
      <t>SBRC Report</t>
    </r>
  </si>
  <si>
    <r>
      <t xml:space="preserve">2016 </t>
    </r>
    <r>
      <rPr>
        <i/>
        <sz val="8"/>
        <color rgb="FF000000"/>
        <rFont val="Arial"/>
      </rPr>
      <t>SBRC Report</t>
    </r>
  </si>
  <si>
    <t>2016 SBRC Report</t>
  </si>
  <si>
    <r>
      <t xml:space="preserve">2017 </t>
    </r>
    <r>
      <rPr>
        <i/>
        <sz val="8"/>
        <color rgb="FF000000"/>
        <rFont val="Arial"/>
      </rPr>
      <t>SBRC Report</t>
    </r>
  </si>
  <si>
    <r>
      <t xml:space="preserve">2018 </t>
    </r>
    <r>
      <rPr>
        <i/>
        <sz val="8"/>
        <color rgb="FF000000"/>
        <rFont val="Arial"/>
      </rPr>
      <t>SBRC Report</t>
    </r>
  </si>
  <si>
    <t>2018 SBRC Report</t>
  </si>
  <si>
    <r>
      <t>2018</t>
    </r>
    <r>
      <rPr>
        <i/>
        <sz val="8"/>
        <color indexed="8"/>
        <rFont val="Arial"/>
      </rPr>
      <t xml:space="preserve"> SBRC Report</t>
    </r>
  </si>
  <si>
    <r>
      <t xml:space="preserve">2018 </t>
    </r>
    <r>
      <rPr>
        <i/>
        <sz val="8"/>
        <color indexed="8"/>
        <rFont val="Arial"/>
      </rPr>
      <t>SBRC Report</t>
    </r>
  </si>
  <si>
    <r>
      <t>2017</t>
    </r>
    <r>
      <rPr>
        <i/>
        <sz val="8"/>
        <color indexed="8"/>
        <rFont val="Arial"/>
      </rPr>
      <t xml:space="preserve"> SBRC Report</t>
    </r>
  </si>
  <si>
    <r>
      <t xml:space="preserve">2017 </t>
    </r>
    <r>
      <rPr>
        <i/>
        <sz val="8"/>
        <color indexed="8"/>
        <rFont val="Arial"/>
      </rPr>
      <t>SBRC Report</t>
    </r>
  </si>
  <si>
    <r>
      <t xml:space="preserve">2016 </t>
    </r>
    <r>
      <rPr>
        <i/>
        <sz val="8"/>
        <color indexed="8"/>
        <rFont val="Arial"/>
      </rPr>
      <t>SBRC Report</t>
    </r>
  </si>
  <si>
    <r>
      <t xml:space="preserve">2015 </t>
    </r>
    <r>
      <rPr>
        <i/>
        <sz val="8"/>
        <color indexed="8"/>
        <rFont val="Arial"/>
      </rPr>
      <t>SBRC Report</t>
    </r>
  </si>
  <si>
    <r>
      <t>2015</t>
    </r>
    <r>
      <rPr>
        <i/>
        <sz val="8"/>
        <color indexed="8"/>
        <rFont val="Arial"/>
      </rPr>
      <t xml:space="preserve"> SBRC Report</t>
    </r>
  </si>
  <si>
    <r>
      <t>Birds of Scotland</t>
    </r>
    <r>
      <rPr>
        <sz val="8"/>
        <color rgb="FF000000"/>
        <rFont val="Arial"/>
      </rPr>
      <t xml:space="preserve"> 2007</t>
    </r>
  </si>
  <si>
    <t>BBRC</t>
  </si>
  <si>
    <t>1STDATE</t>
  </si>
  <si>
    <r>
      <t xml:space="preserve">Birds of Scotland </t>
    </r>
    <r>
      <rPr>
        <sz val="8"/>
        <color rgb="FF000000"/>
        <rFont val="Arial"/>
      </rPr>
      <t>2007</t>
    </r>
  </si>
  <si>
    <r>
      <rPr>
        <i/>
        <sz val="8"/>
        <color indexed="8"/>
        <rFont val="Arial"/>
      </rPr>
      <t xml:space="preserve">Birds of Scotland </t>
    </r>
    <r>
      <rPr>
        <sz val="8"/>
        <color indexed="8"/>
        <rFont val="Arial"/>
        <family val="2"/>
      </rPr>
      <t>2007</t>
    </r>
  </si>
  <si>
    <r>
      <rPr>
        <i/>
        <sz val="8"/>
        <color indexed="8"/>
        <rFont val="Arial"/>
      </rPr>
      <t>Birds of Scotland</t>
    </r>
    <r>
      <rPr>
        <sz val="8"/>
        <color indexed="8"/>
        <rFont val="Arial"/>
        <family val="2"/>
      </rPr>
      <t xml:space="preserve"> 2007</t>
    </r>
  </si>
  <si>
    <r>
      <rPr>
        <i/>
        <sz val="8"/>
        <color rgb="FF000000"/>
        <rFont val="Arial"/>
      </rPr>
      <t>Birds of Scotland</t>
    </r>
    <r>
      <rPr>
        <sz val="8"/>
        <color rgb="FF000000"/>
        <rFont val="Arial"/>
      </rPr>
      <t xml:space="preserve"> 2007</t>
    </r>
  </si>
  <si>
    <r>
      <t>2019</t>
    </r>
    <r>
      <rPr>
        <i/>
        <sz val="8"/>
        <color indexed="8"/>
        <rFont val="Arial"/>
      </rPr>
      <t xml:space="preserve"> SBRC Report</t>
    </r>
  </si>
  <si>
    <r>
      <t xml:space="preserve">2019 </t>
    </r>
    <r>
      <rPr>
        <i/>
        <sz val="8"/>
        <color rgb="FF000000"/>
        <rFont val="Arial"/>
      </rPr>
      <t>SBRC Report</t>
    </r>
  </si>
  <si>
    <t>High Wards Farm, Gartocharn</t>
  </si>
  <si>
    <t>Shirva &amp; Schoolhouse</t>
  </si>
  <si>
    <t>Baile Raghnaill (Balranald)</t>
  </si>
  <si>
    <t>North Uist</t>
  </si>
  <si>
    <t>Bruairnis (Bruernish)</t>
  </si>
  <si>
    <t>Barra</t>
  </si>
  <si>
    <t>Hillswick</t>
  </si>
  <si>
    <t>Kirkton</t>
  </si>
  <si>
    <t>Collieston</t>
  </si>
  <si>
    <t>male, singing, recording</t>
  </si>
  <si>
    <t>recording</t>
  </si>
  <si>
    <t>2cy+</t>
  </si>
  <si>
    <t>male, singing</t>
  </si>
  <si>
    <r>
      <t xml:space="preserve">SBRC </t>
    </r>
    <r>
      <rPr>
        <i/>
        <sz val="8"/>
        <color indexed="8"/>
        <rFont val="Arial"/>
      </rPr>
      <t>SB</t>
    </r>
    <r>
      <rPr>
        <sz val="8"/>
        <color indexed="8"/>
        <rFont val="Arial"/>
        <family val="2"/>
      </rPr>
      <t xml:space="preserve"> 41: 112</t>
    </r>
  </si>
  <si>
    <t>No longer SBRC from 2020; judged by local committees</t>
  </si>
  <si>
    <t>Bakkasetter</t>
  </si>
  <si>
    <t>Tresta</t>
  </si>
  <si>
    <t>Gunnawark</t>
  </si>
  <si>
    <t>Bridesness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</si>
</sst>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-mmm\-yy"/>
    <numFmt numFmtId="165" formatCode="dd/mm/yyyy;@"/>
  </numFmts>
  <fonts count="18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indexed="8"/>
      <name val="Arial"/>
    </font>
    <font>
      <sz val="8"/>
      <color indexed="8"/>
      <name val="Arial"/>
    </font>
    <font>
      <u/>
      <sz val="10"/>
      <color theme="10"/>
      <name val="Arial"/>
    </font>
    <font>
      <u/>
      <sz val="10"/>
      <color theme="11"/>
      <name val="Arial"/>
    </font>
    <font>
      <b/>
      <sz val="8"/>
      <color indexed="8"/>
      <name val="Arial"/>
    </font>
    <font>
      <b/>
      <i/>
      <sz val="8"/>
      <color indexed="8"/>
      <name val="Arial"/>
    </font>
    <font>
      <i/>
      <sz val="8"/>
      <color indexed="8"/>
      <name val="Arial"/>
    </font>
    <font>
      <sz val="8"/>
      <color rgb="FF000000"/>
      <name val="Arial"/>
    </font>
    <font>
      <i/>
      <sz val="8"/>
      <color rgb="FF00000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CE6F1"/>
        <bgColor rgb="FF000000"/>
      </patternFill>
    </fill>
  </fills>
  <borders count="8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theme="3" tint="0.59999389629810485"/>
      </top>
      <bottom style="thin">
        <color theme="3" tint="0.59999389629810485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theme="3" tint="0.59999389629810485"/>
      </top>
      <bottom style="thin">
        <color theme="3" tint="0.59999389629810485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 style="thin">
        <color rgb="FF8DB4E2"/>
      </top>
      <bottom style="thin">
        <color rgb="FF8DB4E2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3">
    <xf numFmtId="0" fontId="0" fillId="0" borderId="0"/>
    <xf numFmtId="0" fontId="5" fillId="0" borderId="0"/>
    <xf numFmtId="0" fontId="9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124">
    <xf numFmtId="0" fontId="0" fillId="0" borderId="0" xfId="0"/>
    <xf numFmtId="0" fontId="0" fillId="0" borderId="0" xfId="0" applyAlignment="1">
      <alignment horizontal="center"/>
    </xf>
    <xf numFmtId="0" fontId="0" fillId="2" borderId="0" xfId="0" applyFill="1"/>
    <xf numFmtId="0" fontId="2" fillId="3" borderId="0" xfId="0" applyFont="1" applyFill="1"/>
    <xf numFmtId="0" fontId="0" fillId="3" borderId="0" xfId="0" applyFill="1"/>
    <xf numFmtId="0" fontId="3" fillId="3" borderId="0" xfId="0" applyFont="1" applyFill="1"/>
    <xf numFmtId="0" fontId="2" fillId="3" borderId="0" xfId="0" applyFont="1" applyFill="1" applyAlignment="1">
      <alignment horizontal="right"/>
    </xf>
    <xf numFmtId="0" fontId="2" fillId="3" borderId="0" xfId="0" applyFont="1" applyFill="1" applyAlignment="1">
      <alignment horizontal="left" wrapText="1" shrinkToFit="1"/>
    </xf>
    <xf numFmtId="0" fontId="2" fillId="4" borderId="0" xfId="0" applyFont="1" applyFill="1" applyAlignment="1">
      <alignment vertical="top" wrapText="1"/>
    </xf>
    <xf numFmtId="0" fontId="2" fillId="4" borderId="0" xfId="0" applyFont="1" applyFill="1" applyAlignment="1">
      <alignment vertical="top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4" fillId="5" borderId="1" xfId="0" applyFont="1" applyFill="1" applyBorder="1"/>
    <xf numFmtId="0" fontId="2" fillId="3" borderId="0" xfId="0" applyFont="1" applyFill="1" applyAlignment="1">
      <alignment vertical="top" wrapText="1"/>
    </xf>
    <xf numFmtId="0" fontId="0" fillId="0" borderId="0" xfId="0" applyAlignment="1">
      <alignment horizontal="right"/>
    </xf>
    <xf numFmtId="0" fontId="2" fillId="0" borderId="0" xfId="0" applyFont="1" applyFill="1" applyAlignment="1">
      <alignment horizontal="right"/>
    </xf>
    <xf numFmtId="0" fontId="2" fillId="0" borderId="0" xfId="0" applyFont="1" applyFill="1"/>
    <xf numFmtId="0" fontId="1" fillId="2" borderId="0" xfId="0" applyFont="1" applyFill="1"/>
    <xf numFmtId="0" fontId="6" fillId="0" borderId="0" xfId="1" applyFont="1" applyFill="1" applyBorder="1" applyAlignment="1">
      <alignment horizontal="right"/>
    </xf>
    <xf numFmtId="0" fontId="6" fillId="0" borderId="0" xfId="1" applyFont="1" applyFill="1" applyBorder="1" applyAlignment="1">
      <alignment horizontal="left"/>
    </xf>
    <xf numFmtId="0" fontId="1" fillId="0" borderId="0" xfId="0" applyFont="1" applyFill="1" applyBorder="1"/>
    <xf numFmtId="0" fontId="1" fillId="0" borderId="0" xfId="0" applyFont="1" applyBorder="1"/>
    <xf numFmtId="16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0" fillId="8" borderId="0" xfId="0" applyFill="1" applyBorder="1"/>
    <xf numFmtId="0" fontId="1" fillId="9" borderId="0" xfId="0" applyFont="1" applyFill="1" applyBorder="1"/>
    <xf numFmtId="1" fontId="1" fillId="0" borderId="0" xfId="0" applyNumberFormat="1" applyFont="1" applyBorder="1"/>
    <xf numFmtId="165" fontId="6" fillId="0" borderId="0" xfId="1" applyNumberFormat="1" applyFont="1" applyFill="1" applyBorder="1" applyAlignment="1">
      <alignment horizontal="right"/>
    </xf>
    <xf numFmtId="0" fontId="1" fillId="0" borderId="0" xfId="0" applyFont="1" applyFill="1"/>
    <xf numFmtId="49" fontId="1" fillId="0" borderId="0" xfId="0" applyNumberFormat="1" applyFont="1" applyFill="1" applyBorder="1" applyAlignment="1">
      <alignment horizontal="left"/>
    </xf>
    <xf numFmtId="1" fontId="1" fillId="0" borderId="0" xfId="0" applyNumberFormat="1" applyFont="1" applyFill="1" applyBorder="1" applyAlignment="1">
      <alignment horizontal="left"/>
    </xf>
    <xf numFmtId="1" fontId="6" fillId="0" borderId="0" xfId="1" applyNumberFormat="1" applyFont="1" applyFill="1" applyBorder="1" applyAlignment="1">
      <alignment horizontal="right"/>
    </xf>
    <xf numFmtId="1" fontId="1" fillId="0" borderId="0" xfId="0" applyNumberFormat="1" applyFont="1" applyFill="1" applyBorder="1"/>
    <xf numFmtId="0" fontId="8" fillId="2" borderId="0" xfId="0" applyFont="1" applyFill="1"/>
    <xf numFmtId="15" fontId="6" fillId="0" borderId="0" xfId="1" applyNumberFormat="1" applyFont="1" applyFill="1" applyBorder="1" applyAlignment="1">
      <alignment horizontal="right"/>
    </xf>
    <xf numFmtId="49" fontId="6" fillId="0" borderId="0" xfId="1" applyNumberFormat="1" applyFont="1" applyFill="1" applyBorder="1" applyAlignment="1">
      <alignment horizontal="right"/>
    </xf>
    <xf numFmtId="0" fontId="1" fillId="0" borderId="0" xfId="0" applyFont="1" applyBorder="1" applyAlignment="1"/>
    <xf numFmtId="165" fontId="1" fillId="0" borderId="0" xfId="0" applyNumberFormat="1" applyFont="1" applyBorder="1" applyAlignment="1"/>
    <xf numFmtId="14" fontId="1" fillId="0" borderId="0" xfId="0" applyNumberFormat="1" applyFont="1" applyBorder="1" applyAlignment="1"/>
    <xf numFmtId="49" fontId="1" fillId="0" borderId="0" xfId="0" applyNumberFormat="1" applyFont="1" applyBorder="1" applyAlignment="1"/>
    <xf numFmtId="0" fontId="7" fillId="0" borderId="0" xfId="0" applyFont="1"/>
    <xf numFmtId="14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165" fontId="1" fillId="0" borderId="0" xfId="0" applyNumberFormat="1" applyFont="1" applyFill="1" applyBorder="1" applyAlignment="1"/>
    <xf numFmtId="165" fontId="7" fillId="0" borderId="0" xfId="0" applyNumberFormat="1" applyFont="1"/>
    <xf numFmtId="1" fontId="7" fillId="0" borderId="0" xfId="0" applyNumberFormat="1" applyFont="1"/>
    <xf numFmtId="49" fontId="7" fillId="0" borderId="0" xfId="0" applyNumberFormat="1" applyFont="1"/>
    <xf numFmtId="0" fontId="6" fillId="0" borderId="0" xfId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0" fontId="10" fillId="0" borderId="0" xfId="2" applyFont="1" applyFill="1" applyBorder="1" applyAlignment="1">
      <alignment wrapText="1"/>
    </xf>
    <xf numFmtId="0" fontId="1" fillId="0" borderId="0" xfId="0" applyFont="1" applyBorder="1" applyAlignment="1">
      <alignment vertical="top" wrapText="1"/>
    </xf>
    <xf numFmtId="0" fontId="10" fillId="0" borderId="0" xfId="2" applyFont="1" applyFill="1" applyBorder="1" applyAlignment="1">
      <alignment horizontal="right" wrapText="1"/>
    </xf>
    <xf numFmtId="0" fontId="6" fillId="0" borderId="0" xfId="2" applyFont="1" applyFill="1" applyBorder="1" applyAlignment="1">
      <alignment wrapText="1"/>
    </xf>
    <xf numFmtId="0" fontId="6" fillId="0" borderId="0" xfId="2" applyFont="1" applyFill="1" applyBorder="1" applyAlignment="1">
      <alignment horizontal="right" wrapText="1"/>
    </xf>
    <xf numFmtId="0" fontId="0" fillId="0" borderId="0" xfId="0" applyFill="1" applyAlignment="1">
      <alignment horizontal="center"/>
    </xf>
    <xf numFmtId="0" fontId="0" fillId="0" borderId="0" xfId="0" applyFill="1"/>
    <xf numFmtId="0" fontId="6" fillId="0" borderId="0" xfId="2" applyFont="1" applyFill="1" applyBorder="1" applyAlignment="1">
      <alignment horizontal="left" wrapText="1"/>
    </xf>
    <xf numFmtId="0" fontId="13" fillId="7" borderId="0" xfId="1" applyFont="1" applyFill="1" applyBorder="1" applyAlignment="1">
      <alignment horizontal="center"/>
    </xf>
    <xf numFmtId="0" fontId="13" fillId="7" borderId="0" xfId="1" applyFont="1" applyFill="1" applyBorder="1" applyAlignment="1">
      <alignment horizontal="center" vertical="top"/>
    </xf>
    <xf numFmtId="164" fontId="13" fillId="7" borderId="0" xfId="1" applyNumberFormat="1" applyFont="1" applyFill="1" applyBorder="1" applyAlignment="1">
      <alignment horizontal="left"/>
    </xf>
    <xf numFmtId="49" fontId="13" fillId="7" borderId="0" xfId="1" applyNumberFormat="1" applyFont="1" applyFill="1" applyBorder="1" applyAlignment="1">
      <alignment horizontal="center"/>
    </xf>
    <xf numFmtId="1" fontId="13" fillId="7" borderId="0" xfId="1" applyNumberFormat="1" applyFont="1" applyFill="1" applyBorder="1" applyAlignment="1">
      <alignment horizontal="left"/>
    </xf>
    <xf numFmtId="1" fontId="13" fillId="7" borderId="0" xfId="1" applyNumberFormat="1" applyFont="1" applyFill="1" applyBorder="1" applyAlignment="1">
      <alignment horizontal="center"/>
    </xf>
    <xf numFmtId="0" fontId="6" fillId="0" borderId="3" xfId="1" applyFont="1" applyFill="1" applyBorder="1" applyAlignment="1">
      <alignment horizontal="left" wrapText="1"/>
    </xf>
    <xf numFmtId="0" fontId="6" fillId="0" borderId="3" xfId="1" applyFont="1" applyFill="1" applyBorder="1" applyAlignment="1">
      <alignment horizontal="right" wrapText="1"/>
    </xf>
    <xf numFmtId="0" fontId="6" fillId="10" borderId="4" xfId="1" applyFont="1" applyFill="1" applyBorder="1" applyAlignment="1">
      <alignment horizontal="left" wrapText="1"/>
    </xf>
    <xf numFmtId="0" fontId="6" fillId="10" borderId="2" xfId="1" applyFont="1" applyFill="1" applyBorder="1" applyAlignment="1">
      <alignment horizontal="left"/>
    </xf>
    <xf numFmtId="0" fontId="6" fillId="10" borderId="4" xfId="1" applyFont="1" applyFill="1" applyBorder="1" applyAlignment="1">
      <alignment horizontal="right" wrapText="1"/>
    </xf>
    <xf numFmtId="1" fontId="6" fillId="10" borderId="2" xfId="1" applyNumberFormat="1" applyFont="1" applyFill="1" applyBorder="1" applyAlignment="1">
      <alignment horizontal="right"/>
    </xf>
    <xf numFmtId="165" fontId="6" fillId="10" borderId="2" xfId="1" applyNumberFormat="1" applyFont="1" applyFill="1" applyBorder="1" applyAlignment="1">
      <alignment horizontal="right"/>
    </xf>
    <xf numFmtId="15" fontId="6" fillId="10" borderId="2" xfId="1" applyNumberFormat="1" applyFont="1" applyFill="1" applyBorder="1" applyAlignment="1">
      <alignment horizontal="right"/>
    </xf>
    <xf numFmtId="49" fontId="6" fillId="10" borderId="2" xfId="1" applyNumberFormat="1" applyFont="1" applyFill="1" applyBorder="1" applyAlignment="1">
      <alignment horizontal="right"/>
    </xf>
    <xf numFmtId="0" fontId="6" fillId="10" borderId="2" xfId="1" applyFont="1" applyFill="1" applyBorder="1" applyAlignment="1">
      <alignment horizontal="right"/>
    </xf>
    <xf numFmtId="0" fontId="6" fillId="0" borderId="5" xfId="1" applyFont="1" applyFill="1" applyBorder="1" applyAlignment="1">
      <alignment horizontal="left" wrapText="1"/>
    </xf>
    <xf numFmtId="0" fontId="6" fillId="0" borderId="5" xfId="1" applyFont="1" applyFill="1" applyBorder="1" applyAlignment="1">
      <alignment horizontal="right" wrapText="1"/>
    </xf>
    <xf numFmtId="0" fontId="6" fillId="10" borderId="2" xfId="1" applyFont="1" applyFill="1" applyBorder="1" applyAlignment="1">
      <alignment vertical="top" wrapText="1"/>
    </xf>
    <xf numFmtId="0" fontId="1" fillId="10" borderId="2" xfId="0" applyFont="1" applyFill="1" applyBorder="1" applyAlignment="1">
      <alignment vertical="top" wrapText="1"/>
    </xf>
    <xf numFmtId="0" fontId="10" fillId="10" borderId="2" xfId="2" applyFont="1" applyFill="1" applyBorder="1" applyAlignment="1">
      <alignment wrapText="1"/>
    </xf>
    <xf numFmtId="0" fontId="6" fillId="10" borderId="2" xfId="2" applyFont="1" applyFill="1" applyBorder="1" applyAlignment="1">
      <alignment horizontal="right" wrapText="1"/>
    </xf>
    <xf numFmtId="0" fontId="6" fillId="10" borderId="2" xfId="2" applyFont="1" applyFill="1" applyBorder="1" applyAlignment="1">
      <alignment horizontal="left" wrapText="1"/>
    </xf>
    <xf numFmtId="0" fontId="10" fillId="10" borderId="2" xfId="2" applyFont="1" applyFill="1" applyBorder="1" applyAlignment="1">
      <alignment horizontal="right" wrapText="1"/>
    </xf>
    <xf numFmtId="0" fontId="6" fillId="10" borderId="2" xfId="2" applyFont="1" applyFill="1" applyBorder="1" applyAlignment="1">
      <alignment wrapText="1"/>
    </xf>
    <xf numFmtId="0" fontId="13" fillId="11" borderId="2" xfId="1" applyFont="1" applyFill="1" applyBorder="1" applyAlignment="1">
      <alignment horizontal="left"/>
    </xf>
    <xf numFmtId="0" fontId="16" fillId="0" borderId="0" xfId="0" applyFont="1" applyAlignment="1">
      <alignment horizontal="right" vertical="center"/>
    </xf>
    <xf numFmtId="14" fontId="13" fillId="7" borderId="0" xfId="1" applyNumberFormat="1" applyFont="1" applyFill="1" applyBorder="1" applyAlignment="1">
      <alignment horizontal="center" vertical="top"/>
    </xf>
    <xf numFmtId="14" fontId="6" fillId="10" borderId="4" xfId="1" applyNumberFormat="1" applyFont="1" applyFill="1" applyBorder="1" applyAlignment="1">
      <alignment horizontal="right" wrapText="1"/>
    </xf>
    <xf numFmtId="14" fontId="6" fillId="0" borderId="3" xfId="1" applyNumberFormat="1" applyFont="1" applyFill="1" applyBorder="1" applyAlignment="1">
      <alignment horizontal="right" wrapText="1"/>
    </xf>
    <xf numFmtId="14" fontId="6" fillId="0" borderId="5" xfId="1" applyNumberFormat="1" applyFont="1" applyFill="1" applyBorder="1" applyAlignment="1">
      <alignment horizontal="right" wrapText="1"/>
    </xf>
    <xf numFmtId="14" fontId="6" fillId="0" borderId="0" xfId="1" applyNumberFormat="1" applyFont="1" applyFill="1" applyBorder="1" applyAlignment="1">
      <alignment vertical="top" wrapText="1"/>
    </xf>
    <xf numFmtId="14" fontId="6" fillId="10" borderId="2" xfId="1" applyNumberFormat="1" applyFont="1" applyFill="1" applyBorder="1" applyAlignment="1">
      <alignment vertical="top" wrapText="1"/>
    </xf>
    <xf numFmtId="14" fontId="1" fillId="0" borderId="0" xfId="0" applyNumberFormat="1" applyFont="1" applyFill="1" applyBorder="1" applyAlignment="1">
      <alignment vertical="top" wrapText="1"/>
    </xf>
    <xf numFmtId="14" fontId="1" fillId="10" borderId="2" xfId="0" applyNumberFormat="1" applyFont="1" applyFill="1" applyBorder="1" applyAlignment="1">
      <alignment vertical="top" wrapText="1"/>
    </xf>
    <xf numFmtId="14" fontId="10" fillId="10" borderId="2" xfId="2" applyNumberFormat="1" applyFont="1" applyFill="1" applyBorder="1" applyAlignment="1">
      <alignment horizontal="right" wrapText="1"/>
    </xf>
    <xf numFmtId="14" fontId="10" fillId="0" borderId="0" xfId="2" applyNumberFormat="1" applyFont="1" applyFill="1" applyBorder="1" applyAlignment="1">
      <alignment horizontal="right" wrapText="1"/>
    </xf>
    <xf numFmtId="14" fontId="13" fillId="7" borderId="0" xfId="1" applyNumberFormat="1" applyFont="1" applyFill="1" applyBorder="1" applyAlignment="1">
      <alignment horizontal="center"/>
    </xf>
    <xf numFmtId="14" fontId="6" fillId="10" borderId="2" xfId="1" applyNumberFormat="1" applyFont="1" applyFill="1" applyBorder="1" applyAlignment="1">
      <alignment horizontal="right"/>
    </xf>
    <xf numFmtId="14" fontId="6" fillId="0" borderId="0" xfId="1" applyNumberFormat="1" applyFont="1" applyFill="1" applyBorder="1" applyAlignment="1">
      <alignment horizontal="right"/>
    </xf>
    <xf numFmtId="14" fontId="1" fillId="0" borderId="0" xfId="0" applyNumberFormat="1" applyFont="1" applyFill="1"/>
    <xf numFmtId="14" fontId="1" fillId="0" borderId="0" xfId="0" applyNumberFormat="1" applyFont="1" applyFill="1" applyBorder="1"/>
    <xf numFmtId="49" fontId="16" fillId="12" borderId="6" xfId="0" applyNumberFormat="1" applyFont="1" applyFill="1" applyBorder="1" applyAlignment="1">
      <alignment horizontal="right"/>
    </xf>
    <xf numFmtId="0" fontId="17" fillId="0" borderId="0" xfId="0" applyFont="1" applyAlignment="1">
      <alignment horizontal="right" vertical="center"/>
    </xf>
    <xf numFmtId="0" fontId="1" fillId="0" borderId="0" xfId="0" applyFont="1"/>
    <xf numFmtId="0" fontId="1" fillId="10" borderId="7" xfId="0" applyFont="1" applyFill="1" applyBorder="1"/>
    <xf numFmtId="0" fontId="1" fillId="0" borderId="0" xfId="0" applyFont="1" applyAlignment="1">
      <alignment horizontal="left"/>
    </xf>
    <xf numFmtId="165" fontId="1" fillId="0" borderId="0" xfId="0" applyNumberFormat="1" applyFont="1"/>
    <xf numFmtId="165" fontId="1" fillId="10" borderId="7" xfId="0" applyNumberFormat="1" applyFont="1" applyFill="1" applyBorder="1"/>
    <xf numFmtId="0" fontId="1" fillId="10" borderId="7" xfId="0" applyFont="1" applyFill="1" applyBorder="1" applyAlignment="1">
      <alignment horizontal="left"/>
    </xf>
    <xf numFmtId="49" fontId="6" fillId="10" borderId="7" xfId="1" applyNumberFormat="1" applyFont="1" applyFill="1" applyBorder="1" applyAlignment="1">
      <alignment horizontal="right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left" vertical="top" wrapText="1"/>
    </xf>
    <xf numFmtId="0" fontId="1" fillId="0" borderId="0" xfId="1" applyFont="1" applyAlignment="1">
      <alignment vertical="top" wrapText="1"/>
    </xf>
    <xf numFmtId="0" fontId="1" fillId="0" borderId="0" xfId="1" applyFont="1" applyAlignment="1">
      <alignment horizontal="left"/>
    </xf>
    <xf numFmtId="0" fontId="1" fillId="10" borderId="2" xfId="1" applyFont="1" applyFill="1" applyBorder="1" applyAlignment="1">
      <alignment vertical="top" wrapText="1"/>
    </xf>
    <xf numFmtId="0" fontId="1" fillId="10" borderId="2" xfId="1" applyFont="1" applyFill="1" applyBorder="1" applyAlignment="1">
      <alignment horizontal="left"/>
    </xf>
    <xf numFmtId="0" fontId="1" fillId="10" borderId="2" xfId="2" applyFont="1" applyFill="1" applyBorder="1" applyAlignment="1">
      <alignment wrapText="1"/>
    </xf>
    <xf numFmtId="0" fontId="1" fillId="0" borderId="0" xfId="2" applyFont="1" applyAlignment="1">
      <alignment wrapText="1"/>
    </xf>
    <xf numFmtId="0" fontId="1" fillId="10" borderId="0" xfId="1" applyFont="1" applyFill="1" applyAlignment="1">
      <alignment horizontal="left"/>
    </xf>
    <xf numFmtId="14" fontId="1" fillId="10" borderId="2" xfId="1" applyNumberFormat="1" applyFont="1" applyFill="1" applyBorder="1" applyAlignment="1">
      <alignment horizontal="right"/>
    </xf>
    <xf numFmtId="0" fontId="3" fillId="3" borderId="0" xfId="0" applyFont="1" applyFill="1" applyAlignment="1"/>
    <xf numFmtId="0" fontId="0" fillId="0" borderId="0" xfId="0" applyAlignment="1"/>
  </cellXfs>
  <cellStyles count="43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Normal" xfId="0" builtinId="0"/>
    <cellStyle name="Normal_data" xfId="1"/>
    <cellStyle name="Normal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7928153026733"/>
          <c:y val="0.10594341979424"/>
          <c:w val="0.828830287215455"/>
          <c:h val="0.695092193284161"/>
        </c:manualLayout>
      </c:layout>
      <c:barChart>
        <c:barDir val="col"/>
        <c:grouping val="stacked"/>
        <c:varyColors val="0"/>
        <c:ser>
          <c:idx val="1"/>
          <c:order val="0"/>
          <c:invertIfNegative val="0"/>
          <c:cat>
            <c:numRef>
              <c:f>'sbrc report tables'!$AL$4:$AL$73</c:f>
              <c:numCache>
                <c:formatCode>General</c:formatCode>
                <c:ptCount val="70"/>
                <c:pt idx="0">
                  <c:v>1950.0</c:v>
                </c:pt>
                <c:pt idx="1">
                  <c:v>1951.0</c:v>
                </c:pt>
                <c:pt idx="2">
                  <c:v>1952.0</c:v>
                </c:pt>
                <c:pt idx="3">
                  <c:v>1953.0</c:v>
                </c:pt>
                <c:pt idx="4">
                  <c:v>1954.0</c:v>
                </c:pt>
                <c:pt idx="5">
                  <c:v>1955.0</c:v>
                </c:pt>
                <c:pt idx="6">
                  <c:v>1956.0</c:v>
                </c:pt>
                <c:pt idx="7">
                  <c:v>1957.0</c:v>
                </c:pt>
                <c:pt idx="8">
                  <c:v>1958.0</c:v>
                </c:pt>
                <c:pt idx="9">
                  <c:v>1959.0</c:v>
                </c:pt>
                <c:pt idx="10">
                  <c:v>1960.0</c:v>
                </c:pt>
                <c:pt idx="11">
                  <c:v>1961.0</c:v>
                </c:pt>
                <c:pt idx="12">
                  <c:v>1962.0</c:v>
                </c:pt>
                <c:pt idx="13">
                  <c:v>1963.0</c:v>
                </c:pt>
                <c:pt idx="14">
                  <c:v>1964.0</c:v>
                </c:pt>
                <c:pt idx="15">
                  <c:v>1965.0</c:v>
                </c:pt>
                <c:pt idx="16">
                  <c:v>1966.0</c:v>
                </c:pt>
                <c:pt idx="17">
                  <c:v>1967.0</c:v>
                </c:pt>
                <c:pt idx="18">
                  <c:v>1968.0</c:v>
                </c:pt>
                <c:pt idx="19">
                  <c:v>1969.0</c:v>
                </c:pt>
                <c:pt idx="20">
                  <c:v>1970.0</c:v>
                </c:pt>
                <c:pt idx="21">
                  <c:v>1971.0</c:v>
                </c:pt>
                <c:pt idx="22">
                  <c:v>1972.0</c:v>
                </c:pt>
                <c:pt idx="23">
                  <c:v>1973.0</c:v>
                </c:pt>
                <c:pt idx="24">
                  <c:v>1974.0</c:v>
                </c:pt>
                <c:pt idx="25">
                  <c:v>1975.0</c:v>
                </c:pt>
                <c:pt idx="26">
                  <c:v>1976.0</c:v>
                </c:pt>
                <c:pt idx="27">
                  <c:v>1977.0</c:v>
                </c:pt>
                <c:pt idx="28">
                  <c:v>1978.0</c:v>
                </c:pt>
                <c:pt idx="29">
                  <c:v>1979.0</c:v>
                </c:pt>
                <c:pt idx="30">
                  <c:v>1980.0</c:v>
                </c:pt>
                <c:pt idx="31">
                  <c:v>1981.0</c:v>
                </c:pt>
                <c:pt idx="32">
                  <c:v>1982.0</c:v>
                </c:pt>
                <c:pt idx="33">
                  <c:v>1983.0</c:v>
                </c:pt>
                <c:pt idx="34">
                  <c:v>1984.0</c:v>
                </c:pt>
                <c:pt idx="35">
                  <c:v>1985.0</c:v>
                </c:pt>
                <c:pt idx="36">
                  <c:v>1986.0</c:v>
                </c:pt>
                <c:pt idx="37">
                  <c:v>1987.0</c:v>
                </c:pt>
                <c:pt idx="38">
                  <c:v>1988.0</c:v>
                </c:pt>
                <c:pt idx="39">
                  <c:v>1989.0</c:v>
                </c:pt>
                <c:pt idx="40">
                  <c:v>1990.0</c:v>
                </c:pt>
                <c:pt idx="41">
                  <c:v>1991.0</c:v>
                </c:pt>
                <c:pt idx="42">
                  <c:v>1992.0</c:v>
                </c:pt>
                <c:pt idx="43">
                  <c:v>1993.0</c:v>
                </c:pt>
                <c:pt idx="44">
                  <c:v>1994.0</c:v>
                </c:pt>
                <c:pt idx="45">
                  <c:v>1995.0</c:v>
                </c:pt>
                <c:pt idx="46">
                  <c:v>1996.0</c:v>
                </c:pt>
                <c:pt idx="47">
                  <c:v>1997.0</c:v>
                </c:pt>
                <c:pt idx="48">
                  <c:v>1998.0</c:v>
                </c:pt>
                <c:pt idx="49">
                  <c:v>1999.0</c:v>
                </c:pt>
                <c:pt idx="50">
                  <c:v>2000.0</c:v>
                </c:pt>
                <c:pt idx="51">
                  <c:v>2001.0</c:v>
                </c:pt>
                <c:pt idx="52">
                  <c:v>2002.0</c:v>
                </c:pt>
                <c:pt idx="53">
                  <c:v>2003.0</c:v>
                </c:pt>
                <c:pt idx="54">
                  <c:v>2004.0</c:v>
                </c:pt>
                <c:pt idx="55">
                  <c:v>2005.0</c:v>
                </c:pt>
                <c:pt idx="56">
                  <c:v>2006.0</c:v>
                </c:pt>
                <c:pt idx="57">
                  <c:v>2007.0</c:v>
                </c:pt>
                <c:pt idx="58">
                  <c:v>2008.0</c:v>
                </c:pt>
                <c:pt idx="59">
                  <c:v>2009.0</c:v>
                </c:pt>
                <c:pt idx="60">
                  <c:v>2010.0</c:v>
                </c:pt>
                <c:pt idx="61">
                  <c:v>2011.0</c:v>
                </c:pt>
                <c:pt idx="62">
                  <c:v>2012.0</c:v>
                </c:pt>
                <c:pt idx="63">
                  <c:v>2013.0</c:v>
                </c:pt>
                <c:pt idx="64">
                  <c:v>2014.0</c:v>
                </c:pt>
                <c:pt idx="65">
                  <c:v>2015.0</c:v>
                </c:pt>
                <c:pt idx="66">
                  <c:v>2016.0</c:v>
                </c:pt>
                <c:pt idx="67">
                  <c:v>2017.0</c:v>
                </c:pt>
                <c:pt idx="68">
                  <c:v>2018.0</c:v>
                </c:pt>
                <c:pt idx="69">
                  <c:v>2019.0</c:v>
                </c:pt>
              </c:numCache>
            </c:numRef>
          </c:cat>
          <c:val>
            <c:numRef>
              <c:f>'sbrc report tables'!$AM$4:$AM$73</c:f>
              <c:numCache>
                <c:formatCode>General</c:formatCode>
                <c:ptCount val="7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0.0</c:v>
                </c:pt>
                <c:pt idx="14">
                  <c:v>0.0</c:v>
                </c:pt>
                <c:pt idx="15">
                  <c:v>0.0</c:v>
                </c:pt>
                <c:pt idx="16">
                  <c:v>0.0</c:v>
                </c:pt>
                <c:pt idx="17">
                  <c:v>0.0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0.0</c:v>
                </c:pt>
                <c:pt idx="23">
                  <c:v>0.0</c:v>
                </c:pt>
                <c:pt idx="24">
                  <c:v>0.0</c:v>
                </c:pt>
                <c:pt idx="25">
                  <c:v>0.0</c:v>
                </c:pt>
                <c:pt idx="26">
                  <c:v>0.0</c:v>
                </c:pt>
                <c:pt idx="27">
                  <c:v>0.0</c:v>
                </c:pt>
                <c:pt idx="28">
                  <c:v>0.0</c:v>
                </c:pt>
                <c:pt idx="29">
                  <c:v>1.0</c:v>
                </c:pt>
                <c:pt idx="30">
                  <c:v>0.0</c:v>
                </c:pt>
                <c:pt idx="31">
                  <c:v>0.0</c:v>
                </c:pt>
                <c:pt idx="32">
                  <c:v>0.0</c:v>
                </c:pt>
                <c:pt idx="33">
                  <c:v>0.0</c:v>
                </c:pt>
                <c:pt idx="34">
                  <c:v>0.0</c:v>
                </c:pt>
                <c:pt idx="35">
                  <c:v>1.0</c:v>
                </c:pt>
                <c:pt idx="36">
                  <c:v>0.0</c:v>
                </c:pt>
                <c:pt idx="37">
                  <c:v>1.0</c:v>
                </c:pt>
                <c:pt idx="38">
                  <c:v>0.0</c:v>
                </c:pt>
                <c:pt idx="39">
                  <c:v>1.0</c:v>
                </c:pt>
                <c:pt idx="40">
                  <c:v>0.0</c:v>
                </c:pt>
                <c:pt idx="41">
                  <c:v>1.0</c:v>
                </c:pt>
                <c:pt idx="42">
                  <c:v>0.0</c:v>
                </c:pt>
                <c:pt idx="43">
                  <c:v>4.0</c:v>
                </c:pt>
                <c:pt idx="44">
                  <c:v>1.0</c:v>
                </c:pt>
                <c:pt idx="45">
                  <c:v>0.0</c:v>
                </c:pt>
                <c:pt idx="46">
                  <c:v>5.0</c:v>
                </c:pt>
                <c:pt idx="47">
                  <c:v>0.0</c:v>
                </c:pt>
                <c:pt idx="48">
                  <c:v>0.0</c:v>
                </c:pt>
                <c:pt idx="49">
                  <c:v>3.0</c:v>
                </c:pt>
                <c:pt idx="50">
                  <c:v>3.0</c:v>
                </c:pt>
                <c:pt idx="51">
                  <c:v>5.0</c:v>
                </c:pt>
                <c:pt idx="52">
                  <c:v>2.0</c:v>
                </c:pt>
                <c:pt idx="53">
                  <c:v>8.0</c:v>
                </c:pt>
                <c:pt idx="54">
                  <c:v>3.0</c:v>
                </c:pt>
                <c:pt idx="55">
                  <c:v>1.0</c:v>
                </c:pt>
                <c:pt idx="56">
                  <c:v>2.0</c:v>
                </c:pt>
                <c:pt idx="57">
                  <c:v>8.0</c:v>
                </c:pt>
                <c:pt idx="58">
                  <c:v>5.0</c:v>
                </c:pt>
                <c:pt idx="59">
                  <c:v>6.0</c:v>
                </c:pt>
                <c:pt idx="60">
                  <c:v>10.0</c:v>
                </c:pt>
                <c:pt idx="61">
                  <c:v>9.0</c:v>
                </c:pt>
                <c:pt idx="62">
                  <c:v>15.0</c:v>
                </c:pt>
                <c:pt idx="63">
                  <c:v>16.0</c:v>
                </c:pt>
                <c:pt idx="64">
                  <c:v>16.0</c:v>
                </c:pt>
                <c:pt idx="65">
                  <c:v>12.0</c:v>
                </c:pt>
                <c:pt idx="66">
                  <c:v>11.0</c:v>
                </c:pt>
                <c:pt idx="67">
                  <c:v>11.0</c:v>
                </c:pt>
                <c:pt idx="68">
                  <c:v>13.0</c:v>
                </c:pt>
                <c:pt idx="69">
                  <c:v>15.0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-2139133528"/>
        <c:axId val="-2139757128"/>
      </c:barChart>
      <c:catAx>
        <c:axId val="-2139133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Year</a:t>
                </a:r>
              </a:p>
            </c:rich>
          </c:tx>
          <c:layout>
            <c:manualLayout>
              <c:xMode val="edge"/>
              <c:yMode val="edge"/>
              <c:x val="0.51351445934123"/>
              <c:y val="0.90439493512923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757128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-21397571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270270270270271"/>
              <c:y val="0.31783027121609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13352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9012567324955"/>
          <c:y val="0.135638474015222"/>
          <c:w val="0.825852782764811"/>
          <c:h val="0.68351152591984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'sbrc report tables'!$A$3:$AJ$3</c:f>
              <c:strCache>
                <c:ptCount val="35"/>
                <c:pt idx="1">
                  <c:v>J</c:v>
                </c:pt>
                <c:pt idx="4">
                  <c:v>F</c:v>
                </c:pt>
                <c:pt idx="7">
                  <c:v>M</c:v>
                </c:pt>
                <c:pt idx="10">
                  <c:v>A</c:v>
                </c:pt>
                <c:pt idx="13">
                  <c:v>M</c:v>
                </c:pt>
                <c:pt idx="16">
                  <c:v>J</c:v>
                </c:pt>
                <c:pt idx="19">
                  <c:v>J</c:v>
                </c:pt>
                <c:pt idx="22">
                  <c:v>A</c:v>
                </c:pt>
                <c:pt idx="25">
                  <c:v>S</c:v>
                </c:pt>
                <c:pt idx="28">
                  <c:v>O</c:v>
                </c:pt>
                <c:pt idx="31">
                  <c:v>N</c:v>
                </c:pt>
                <c:pt idx="34">
                  <c:v>D</c:v>
                </c:pt>
              </c:strCache>
            </c:strRef>
          </c:cat>
          <c:val>
            <c:numRef>
              <c:f>'sbrc report tables'!$A$2:$AJ$2</c:f>
              <c:numCache>
                <c:formatCode>General</c:formatCode>
                <c:ptCount val="36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0.0</c:v>
                </c:pt>
                <c:pt idx="12">
                  <c:v>0.0</c:v>
                </c:pt>
                <c:pt idx="13">
                  <c:v>3.0</c:v>
                </c:pt>
                <c:pt idx="14">
                  <c:v>12.0</c:v>
                </c:pt>
                <c:pt idx="15">
                  <c:v>14.0</c:v>
                </c:pt>
                <c:pt idx="16">
                  <c:v>8.0</c:v>
                </c:pt>
                <c:pt idx="17">
                  <c:v>5.0</c:v>
                </c:pt>
                <c:pt idx="18">
                  <c:v>0.0</c:v>
                </c:pt>
                <c:pt idx="19">
                  <c:v>0.0</c:v>
                </c:pt>
                <c:pt idx="20">
                  <c:v>0.0</c:v>
                </c:pt>
                <c:pt idx="21">
                  <c:v>0.0</c:v>
                </c:pt>
                <c:pt idx="22">
                  <c:v>5.0</c:v>
                </c:pt>
                <c:pt idx="23">
                  <c:v>4.0</c:v>
                </c:pt>
                <c:pt idx="24">
                  <c:v>8.0</c:v>
                </c:pt>
                <c:pt idx="25">
                  <c:v>11.0</c:v>
                </c:pt>
                <c:pt idx="26">
                  <c:v>66.0</c:v>
                </c:pt>
                <c:pt idx="27">
                  <c:v>36.0</c:v>
                </c:pt>
                <c:pt idx="28">
                  <c:v>19.0</c:v>
                </c:pt>
                <c:pt idx="29">
                  <c:v>4.0</c:v>
                </c:pt>
                <c:pt idx="30">
                  <c:v>0.0</c:v>
                </c:pt>
                <c:pt idx="31">
                  <c:v>0.0</c:v>
                </c:pt>
                <c:pt idx="32">
                  <c:v>1.0</c:v>
                </c:pt>
                <c:pt idx="33">
                  <c:v>0.0</c:v>
                </c:pt>
                <c:pt idx="34">
                  <c:v>0.0</c:v>
                </c:pt>
                <c:pt idx="35">
                  <c:v>0.0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-2139745448"/>
        <c:axId val="2140204728"/>
      </c:barChart>
      <c:catAx>
        <c:axId val="-21397454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10-day periods</a:t>
                </a:r>
              </a:p>
            </c:rich>
          </c:tx>
          <c:layout>
            <c:manualLayout>
              <c:xMode val="edge"/>
              <c:yMode val="edge"/>
              <c:x val="0.486535008976661"/>
              <c:y val="0.90159686156251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40204728"/>
        <c:crosses val="autoZero"/>
        <c:auto val="1"/>
        <c:lblAlgn val="ctr"/>
        <c:lblOffset val="100"/>
        <c:tickLblSkip val="1"/>
        <c:tickMarkSkip val="3"/>
        <c:noMultiLvlLbl val="0"/>
      </c:catAx>
      <c:valAx>
        <c:axId val="2140204728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GB"/>
                  <a:t>Number of birds</a:t>
                </a:r>
              </a:p>
            </c:rich>
          </c:tx>
          <c:layout>
            <c:manualLayout>
              <c:xMode val="edge"/>
              <c:yMode val="edge"/>
              <c:x val="0.0484739676840216"/>
              <c:y val="0.33776651588764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-2139745448"/>
        <c:crosses val="autoZero"/>
        <c:crossBetween val="between"/>
      </c:valAx>
      <c:spPr>
        <a:noFill/>
        <a:ln w="3175">
          <a:noFill/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.0" l="0.750000000000001" r="0.750000000000001" t="1.0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161925</xdr:rowOff>
    </xdr:from>
    <xdr:to>
      <xdr:col>8</xdr:col>
      <xdr:colOff>533400</xdr:colOff>
      <xdr:row>23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161925</xdr:colOff>
      <xdr:row>22</xdr:row>
      <xdr:rowOff>152400</xdr:rowOff>
    </xdr:from>
    <xdr:to>
      <xdr:col>8</xdr:col>
      <xdr:colOff>542925</xdr:colOff>
      <xdr:row>45</xdr:row>
      <xdr:rowOff>9525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0.27647</cdr:x>
      <cdr:y>0.0258</cdr:y>
    </cdr:from>
    <cdr:to>
      <cdr:x>0.78245</cdr:x>
      <cdr:y>0.07853</cdr:y>
    </cdr:to>
    <cdr:sp macro="" textlink="data!$A$2">
      <cdr:nvSpPr>
        <cdr:cNvPr id="5123" name="Text Box 3"/>
        <cdr:cNvSpPr txBox="1">
          <a:spLocks xmlns:a="http://schemas.openxmlformats.org/drawingml/2006/main" noChangeArrowheads="1" noTextEdit="1"/>
        </cdr:cNvSpPr>
      </cdr:nvSpPr>
      <cdr:spPr bwMode="auto">
        <a:xfrm xmlns:a="http://schemas.openxmlformats.org/drawingml/2006/main">
          <a:off x="1609859" y="86584"/>
          <a:ext cx="2946321" cy="17697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none" lIns="18288" tIns="22860" rIns="18288" bIns="0" anchor="t" upright="1">
          <a:spAutoFit/>
        </a:bodyPr>
        <a:lstStyle xmlns:a="http://schemas.openxmlformats.org/drawingml/2006/main"/>
        <a:p xmlns:a="http://schemas.openxmlformats.org/drawingml/2006/main">
          <a:pPr algn="ctr" rtl="0">
            <a:defRPr sz="1000"/>
          </a:pPr>
          <a:fld id="{45D3ABF5-4038-41B2-9B30-ED093F03535A}" type="TxLink"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pPr algn="ctr" rtl="0">
              <a:defRPr sz="1000"/>
            </a:pPr>
            <a:t>Blyth's Reed Warbler Acrocephalus dumetorum</a:t>
          </a:fld>
          <a:endParaRPr lang="en-GB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E617"/>
  <sheetViews>
    <sheetView tabSelected="1" workbookViewId="0">
      <pane ySplit="1" topLeftCell="A2" activePane="bottomLeft" state="frozen"/>
      <selection pane="bottomLeft" activeCell="A2" sqref="A2"/>
    </sheetView>
  </sheetViews>
  <sheetFormatPr baseColWidth="10" defaultColWidth="8.83203125" defaultRowHeight="11.25" customHeight="1" x14ac:dyDescent="0"/>
  <cols>
    <col min="1" max="1" width="32" style="22" customWidth="1"/>
    <col min="2" max="2" width="5.5" style="52" customWidth="1"/>
    <col min="3" max="3" width="22.1640625" style="54" customWidth="1"/>
    <col min="4" max="4" width="17.83203125" style="23" customWidth="1"/>
    <col min="5" max="5" width="6.5" style="52" customWidth="1"/>
    <col min="6" max="6" width="17.1640625" style="54" customWidth="1"/>
    <col min="7" max="7" width="8.83203125" style="94" customWidth="1"/>
    <col min="8" max="8" width="8" style="102" customWidth="1"/>
    <col min="9" max="9" width="5" style="35" customWidth="1"/>
    <col min="10" max="10" width="4.1640625" style="24" customWidth="1"/>
    <col min="11" max="11" width="4" style="24" customWidth="1"/>
    <col min="12" max="12" width="6.5" style="33" customWidth="1"/>
    <col min="13" max="13" width="14.33203125" style="32" customWidth="1"/>
    <col min="14" max="14" width="15.1640625" style="24" customWidth="1"/>
    <col min="15" max="15" width="4.83203125" style="29" customWidth="1"/>
    <col min="16" max="16" width="4.1640625" style="23" customWidth="1"/>
    <col min="17" max="17" width="7.5" style="23" customWidth="1"/>
    <col min="18" max="23" width="2.5" style="23" customWidth="1"/>
    <col min="24" max="24" width="2.33203125" style="23" customWidth="1"/>
    <col min="25" max="27" width="2.5" style="23" customWidth="1"/>
    <col min="28" max="28" width="2.6640625" style="23" customWidth="1"/>
    <col min="29" max="29" width="2.83203125" style="23" customWidth="1"/>
    <col min="30" max="30" width="3" style="23" customWidth="1"/>
    <col min="31" max="31" width="2.83203125" style="23" customWidth="1"/>
    <col min="32" max="32" width="2.6640625" style="23" customWidth="1"/>
    <col min="33" max="34" width="2.83203125" style="23" customWidth="1"/>
    <col min="35" max="35" width="2.6640625" style="23" customWidth="1"/>
    <col min="36" max="36" width="2.83203125" style="23" customWidth="1"/>
    <col min="37" max="37" width="3" style="23" customWidth="1"/>
    <col min="38" max="38" width="2.6640625" style="23" customWidth="1"/>
    <col min="39" max="39" width="2.5" style="23" customWidth="1"/>
    <col min="40" max="40" width="2.33203125" style="23" customWidth="1"/>
    <col min="41" max="41" width="2.6640625" style="23" customWidth="1"/>
    <col min="42" max="42" width="2.83203125" style="23" customWidth="1"/>
    <col min="43" max="44" width="2.5" style="23" customWidth="1"/>
    <col min="45" max="45" width="2.83203125" style="23" customWidth="1"/>
    <col min="46" max="46" width="2.6640625" style="23" customWidth="1"/>
    <col min="47" max="47" width="2.83203125" style="23" customWidth="1"/>
    <col min="48" max="48" width="3" style="23" customWidth="1"/>
    <col min="49" max="49" width="3.33203125" style="23" customWidth="1"/>
    <col min="50" max="50" width="3.1640625" style="23" customWidth="1"/>
    <col min="51" max="51" width="3.33203125" style="23" customWidth="1"/>
    <col min="52" max="52" width="3.1640625" style="23" customWidth="1"/>
    <col min="53" max="53" width="2.5" style="23" customWidth="1"/>
    <col min="54" max="54" width="3.5" style="23" customWidth="1"/>
    <col min="55" max="135" width="3.6640625" style="23" customWidth="1"/>
    <col min="136" max="16384" width="8.83203125" style="23"/>
  </cols>
  <sheetData>
    <row r="1" spans="1:135" ht="11.25" customHeight="1">
      <c r="A1" s="61" t="s">
        <v>91</v>
      </c>
      <c r="B1" s="62" t="s">
        <v>11</v>
      </c>
      <c r="C1" s="62" t="s">
        <v>10</v>
      </c>
      <c r="D1" s="61" t="s">
        <v>127</v>
      </c>
      <c r="E1" s="62" t="s">
        <v>8</v>
      </c>
      <c r="F1" s="62" t="s">
        <v>9</v>
      </c>
      <c r="G1" s="88" t="s">
        <v>323</v>
      </c>
      <c r="H1" s="98" t="s">
        <v>124</v>
      </c>
      <c r="I1" s="66" t="s">
        <v>125</v>
      </c>
      <c r="J1" s="63" t="s">
        <v>126</v>
      </c>
      <c r="K1" s="63" t="s">
        <v>128</v>
      </c>
      <c r="L1" s="65" t="s">
        <v>131</v>
      </c>
      <c r="M1" s="64" t="s">
        <v>129</v>
      </c>
      <c r="N1" s="63" t="s">
        <v>130</v>
      </c>
      <c r="O1" s="61" t="s">
        <v>87</v>
      </c>
      <c r="P1" s="61" t="s">
        <v>86</v>
      </c>
      <c r="Q1" s="61" t="s">
        <v>92</v>
      </c>
      <c r="R1" s="25"/>
      <c r="S1" s="25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5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 t="s">
        <v>93</v>
      </c>
      <c r="DD1" s="28" t="s">
        <v>94</v>
      </c>
      <c r="DE1" s="28" t="s">
        <v>95</v>
      </c>
      <c r="DF1" s="28" t="s">
        <v>96</v>
      </c>
      <c r="DG1" s="28" t="s">
        <v>97</v>
      </c>
      <c r="DH1" s="28" t="s">
        <v>98</v>
      </c>
      <c r="DI1" s="28" t="s">
        <v>99</v>
      </c>
      <c r="DJ1" s="28" t="s">
        <v>100</v>
      </c>
      <c r="DK1" s="28" t="s">
        <v>101</v>
      </c>
      <c r="DL1" s="28" t="s">
        <v>102</v>
      </c>
      <c r="DM1" s="28" t="s">
        <v>103</v>
      </c>
      <c r="DN1" s="28" t="s">
        <v>104</v>
      </c>
      <c r="DO1" s="28" t="s">
        <v>105</v>
      </c>
      <c r="DP1" s="28" t="s">
        <v>106</v>
      </c>
      <c r="DQ1" s="28" t="s">
        <v>107</v>
      </c>
      <c r="DR1" s="28" t="s">
        <v>108</v>
      </c>
      <c r="DS1" s="28" t="s">
        <v>109</v>
      </c>
      <c r="DT1" s="28" t="s">
        <v>110</v>
      </c>
      <c r="DU1" s="28" t="s">
        <v>111</v>
      </c>
      <c r="DV1" s="28" t="s">
        <v>112</v>
      </c>
      <c r="DW1" s="28" t="s">
        <v>113</v>
      </c>
      <c r="DX1" s="28" t="s">
        <v>114</v>
      </c>
      <c r="DY1" s="28" t="s">
        <v>115</v>
      </c>
      <c r="DZ1" s="28" t="s">
        <v>116</v>
      </c>
      <c r="EA1" s="28" t="s">
        <v>117</v>
      </c>
      <c r="EB1" s="28" t="s">
        <v>118</v>
      </c>
      <c r="EC1" s="28" t="s">
        <v>119</v>
      </c>
      <c r="ED1" s="28" t="s">
        <v>120</v>
      </c>
      <c r="EE1" s="28" t="s">
        <v>121</v>
      </c>
    </row>
    <row r="2" spans="1:135" ht="11.25" customHeight="1">
      <c r="A2" s="86" t="s">
        <v>248</v>
      </c>
      <c r="B2" s="69" t="s">
        <v>72</v>
      </c>
      <c r="C2" s="69" t="s">
        <v>50</v>
      </c>
      <c r="D2" s="70"/>
      <c r="E2" s="71">
        <v>1</v>
      </c>
      <c r="F2" s="69" t="s">
        <v>145</v>
      </c>
      <c r="G2" s="89">
        <v>3925</v>
      </c>
      <c r="H2" s="99"/>
      <c r="I2" s="72"/>
      <c r="J2" s="73"/>
      <c r="K2" s="74"/>
      <c r="L2" s="72">
        <v>1</v>
      </c>
      <c r="M2" s="75"/>
      <c r="N2" s="103" t="s">
        <v>327</v>
      </c>
      <c r="O2" s="76">
        <f t="shared" ref="O2:O33" si="0">IF(DAY(G2)&lt;=10,1,IF(DAY(G2)&gt;20,3,2))</f>
        <v>3</v>
      </c>
      <c r="P2" s="76">
        <f t="shared" ref="P2:P33" si="1">MONTH(G2)</f>
        <v>9</v>
      </c>
      <c r="Q2" s="76">
        <f t="shared" ref="Q2:Q33" si="2">YEAR(G2)</f>
        <v>1910</v>
      </c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DC2" s="23" t="str">
        <f t="shared" ref="DC2:DC34" si="3">IF(Q2=1977,IF($E2=0,"",$E2),"")</f>
        <v/>
      </c>
      <c r="DD2" s="23" t="str">
        <f t="shared" ref="DD2:DD34" si="4">IF(Q2=1978,IF($E2=0,"",$E2),"")</f>
        <v/>
      </c>
      <c r="DE2" s="23" t="str">
        <f t="shared" ref="DE2:DE34" si="5">IF(Q2=1979,IF($E2=0,"",$E2),"")</f>
        <v/>
      </c>
      <c r="DF2" s="23" t="str">
        <f t="shared" ref="DF2:DF34" si="6">IF(Q2=1980,IF($E2=0,"",$E2),"")</f>
        <v/>
      </c>
      <c r="DG2" s="23" t="str">
        <f t="shared" ref="DG2:DG34" si="7">IF(Q2=1981,IF($E2=0,"",$E2),"")</f>
        <v/>
      </c>
      <c r="DH2" s="23" t="str">
        <f t="shared" ref="DH2:DH34" si="8">IF(Q2=1982,IF($E2=0,"",$E2),"")</f>
        <v/>
      </c>
      <c r="DI2" s="23" t="str">
        <f t="shared" ref="DI2:DI34" si="9">IF(Q2=1983,IF($E2=0,"",$E2),"")</f>
        <v/>
      </c>
      <c r="DJ2" s="23" t="str">
        <f t="shared" ref="DJ2:DJ34" si="10">IF(Q2=1984,IF($E2=0,"",$E2),"")</f>
        <v/>
      </c>
      <c r="DK2" s="23" t="str">
        <f t="shared" ref="DK2:DK34" si="11">IF(Q2=1985,IF($E2=0,"",$E2),"")</f>
        <v/>
      </c>
      <c r="DL2" s="23" t="str">
        <f t="shared" ref="DL2:DL34" si="12">IF(Q2=1986,IF($E2=0,"",$E2),"")</f>
        <v/>
      </c>
      <c r="DM2" s="23" t="str">
        <f t="shared" ref="DM2:DM34" si="13">IF(Q2=1987,IF($E2=0,"",$E2),"")</f>
        <v/>
      </c>
      <c r="DN2" s="23" t="str">
        <f t="shared" ref="DN2:DN34" si="14">IF(Q2=1988,IF($E2=0,"",$E2),"")</f>
        <v/>
      </c>
      <c r="DO2" s="23" t="str">
        <f t="shared" ref="DO2:DO34" si="15">IF(Q2=1989,IF($E2=0,"",$E2),"")</f>
        <v/>
      </c>
      <c r="DP2" s="23" t="str">
        <f t="shared" ref="DP2:DP34" si="16">IF(Q2=1990,IF($E2=0,"",$E2),"")</f>
        <v/>
      </c>
      <c r="DQ2" s="23" t="str">
        <f t="shared" ref="DQ2:DQ34" si="17">IF(Q2=1991,IF($E2=0,"",$E2),"")</f>
        <v/>
      </c>
      <c r="DR2" s="23" t="str">
        <f t="shared" ref="DR2:DR34" si="18">IF(Q2=1992,IF($E2=0,"",$E2),"")</f>
        <v/>
      </c>
      <c r="DS2" s="23" t="str">
        <f t="shared" ref="DS2:DS34" si="19">IF(Q2=1993,IF($E2=0,"",$E2),"")</f>
        <v/>
      </c>
      <c r="DT2" s="23" t="str">
        <f t="shared" ref="DT2:DT34" si="20">IF(Q2=1994,IF($E2=0,"",$E2),"")</f>
        <v/>
      </c>
      <c r="DU2" s="23" t="str">
        <f t="shared" ref="DU2:DU34" si="21">IF(Q2=1995,IF($E2=0,"",$E2),"")</f>
        <v/>
      </c>
      <c r="DV2" s="23" t="str">
        <f t="shared" ref="DV2:DV34" si="22">IF(Q2=1996,IF($E2=0,"",$E2),"")</f>
        <v/>
      </c>
      <c r="DW2" s="23" t="str">
        <f t="shared" ref="DW2:DW34" si="23">IF(Q2=1997,IF($E2=0,"",$E2),"")</f>
        <v/>
      </c>
      <c r="DX2" s="23" t="str">
        <f t="shared" ref="DX2:DX34" si="24">IF(Q2=1998,IF($E2=0,"",$E2),"")</f>
        <v/>
      </c>
      <c r="DY2" s="23" t="str">
        <f t="shared" ref="DY2:DY34" si="25">IF(Q2=1999,IF($E2=0,"",$E2),"")</f>
        <v/>
      </c>
      <c r="DZ2" s="23" t="str">
        <f t="shared" ref="DZ2:DZ34" si="26">IF(Q2=2000,IF($E2=0,"",$E2),"")</f>
        <v/>
      </c>
      <c r="EA2" s="23" t="str">
        <f t="shared" ref="EA2:EA34" si="27">IF(Q2=2001,IF($E2=0,"",$E2),"")</f>
        <v/>
      </c>
      <c r="EB2" s="23" t="str">
        <f t="shared" ref="EB2:EB34" si="28">IF(Q2=2002,IF($E2=0,"",$E2),"")</f>
        <v/>
      </c>
      <c r="EC2" s="23" t="str">
        <f t="shared" ref="EC2:EC34" si="29">IF(Q2=2003,IF($E2=0,"",$E2),"")</f>
        <v/>
      </c>
      <c r="ED2" s="23" t="str">
        <f t="shared" ref="ED2:ED34" si="30">IF(Q2=2004,IF($E2=0,"",$E2),"")</f>
        <v/>
      </c>
      <c r="EE2" s="23" t="str">
        <f t="shared" ref="EE2:EE34" si="31">IF(Q2=2005,IF($E2=0,"",$E2),"")</f>
        <v/>
      </c>
    </row>
    <row r="3" spans="1:135" ht="11.25" customHeight="1">
      <c r="A3" s="21" t="s">
        <v>245</v>
      </c>
      <c r="B3" s="67" t="s">
        <v>72</v>
      </c>
      <c r="C3" s="67" t="s">
        <v>50</v>
      </c>
      <c r="D3" s="21"/>
      <c r="E3" s="68">
        <v>1</v>
      </c>
      <c r="F3" s="67" t="s">
        <v>145</v>
      </c>
      <c r="G3" s="90">
        <v>4651</v>
      </c>
      <c r="H3" s="100"/>
      <c r="I3" s="34"/>
      <c r="J3" s="30"/>
      <c r="K3" s="37"/>
      <c r="L3" s="34">
        <v>1</v>
      </c>
      <c r="M3" s="38"/>
      <c r="N3" s="104" t="s">
        <v>321</v>
      </c>
      <c r="O3" s="20">
        <f t="shared" si="0"/>
        <v>3</v>
      </c>
      <c r="P3" s="20">
        <f t="shared" si="1"/>
        <v>9</v>
      </c>
      <c r="Q3" s="20">
        <f t="shared" si="2"/>
        <v>1912</v>
      </c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DC3" s="23" t="str">
        <f t="shared" si="3"/>
        <v/>
      </c>
      <c r="DD3" s="23" t="str">
        <f t="shared" si="4"/>
        <v/>
      </c>
      <c r="DE3" s="23" t="str">
        <f t="shared" si="5"/>
        <v/>
      </c>
      <c r="DF3" s="23" t="str">
        <f t="shared" si="6"/>
        <v/>
      </c>
      <c r="DG3" s="23" t="str">
        <f t="shared" si="7"/>
        <v/>
      </c>
      <c r="DH3" s="23" t="str">
        <f t="shared" si="8"/>
        <v/>
      </c>
      <c r="DI3" s="23" t="str">
        <f t="shared" si="9"/>
        <v/>
      </c>
      <c r="DJ3" s="23" t="str">
        <f t="shared" si="10"/>
        <v/>
      </c>
      <c r="DK3" s="23" t="str">
        <f t="shared" si="11"/>
        <v/>
      </c>
      <c r="DL3" s="23" t="str">
        <f t="shared" si="12"/>
        <v/>
      </c>
      <c r="DM3" s="23" t="str">
        <f t="shared" si="13"/>
        <v/>
      </c>
      <c r="DN3" s="23" t="str">
        <f t="shared" si="14"/>
        <v/>
      </c>
      <c r="DO3" s="23" t="str">
        <f t="shared" si="15"/>
        <v/>
      </c>
      <c r="DP3" s="23" t="str">
        <f t="shared" si="16"/>
        <v/>
      </c>
      <c r="DQ3" s="23" t="str">
        <f t="shared" si="17"/>
        <v/>
      </c>
      <c r="DR3" s="23" t="str">
        <f t="shared" si="18"/>
        <v/>
      </c>
      <c r="DS3" s="23" t="str">
        <f t="shared" si="19"/>
        <v/>
      </c>
      <c r="DT3" s="23" t="str">
        <f t="shared" si="20"/>
        <v/>
      </c>
      <c r="DU3" s="23" t="str">
        <f t="shared" si="21"/>
        <v/>
      </c>
      <c r="DV3" s="23" t="str">
        <f t="shared" si="22"/>
        <v/>
      </c>
      <c r="DW3" s="23" t="str">
        <f t="shared" si="23"/>
        <v/>
      </c>
      <c r="DX3" s="23" t="str">
        <f t="shared" si="24"/>
        <v/>
      </c>
      <c r="DY3" s="23" t="str">
        <f t="shared" si="25"/>
        <v/>
      </c>
      <c r="DZ3" s="23" t="str">
        <f t="shared" si="26"/>
        <v/>
      </c>
      <c r="EA3" s="23" t="str">
        <f t="shared" si="27"/>
        <v/>
      </c>
      <c r="EB3" s="23" t="str">
        <f t="shared" si="28"/>
        <v/>
      </c>
      <c r="EC3" s="23" t="str">
        <f t="shared" si="29"/>
        <v/>
      </c>
      <c r="ED3" s="23" t="str">
        <f t="shared" si="30"/>
        <v/>
      </c>
      <c r="EE3" s="23" t="str">
        <f t="shared" si="31"/>
        <v/>
      </c>
    </row>
    <row r="4" spans="1:135" ht="11.25" customHeight="1">
      <c r="A4" s="70" t="s">
        <v>245</v>
      </c>
      <c r="B4" s="69" t="s">
        <v>72</v>
      </c>
      <c r="C4" s="69" t="s">
        <v>50</v>
      </c>
      <c r="D4" s="70"/>
      <c r="E4" s="71">
        <v>1</v>
      </c>
      <c r="F4" s="69" t="s">
        <v>145</v>
      </c>
      <c r="G4" s="89">
        <v>4653</v>
      </c>
      <c r="H4" s="99"/>
      <c r="I4" s="72"/>
      <c r="J4" s="73"/>
      <c r="K4" s="74"/>
      <c r="L4" s="72">
        <v>1</v>
      </c>
      <c r="M4" s="75"/>
      <c r="N4" s="75" t="s">
        <v>326</v>
      </c>
      <c r="O4" s="76">
        <f t="shared" si="0"/>
        <v>3</v>
      </c>
      <c r="P4" s="76">
        <f t="shared" si="1"/>
        <v>9</v>
      </c>
      <c r="Q4" s="76">
        <f t="shared" si="2"/>
        <v>1912</v>
      </c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DC4" s="23" t="str">
        <f t="shared" si="3"/>
        <v/>
      </c>
      <c r="DD4" s="23" t="str">
        <f t="shared" si="4"/>
        <v/>
      </c>
      <c r="DE4" s="23" t="str">
        <f t="shared" si="5"/>
        <v/>
      </c>
      <c r="DF4" s="23" t="str">
        <f t="shared" si="6"/>
        <v/>
      </c>
      <c r="DG4" s="23" t="str">
        <f t="shared" si="7"/>
        <v/>
      </c>
      <c r="DH4" s="23" t="str">
        <f t="shared" si="8"/>
        <v/>
      </c>
      <c r="DI4" s="23" t="str">
        <f t="shared" si="9"/>
        <v/>
      </c>
      <c r="DJ4" s="23" t="str">
        <f t="shared" si="10"/>
        <v/>
      </c>
      <c r="DK4" s="23" t="str">
        <f t="shared" si="11"/>
        <v/>
      </c>
      <c r="DL4" s="23" t="str">
        <f t="shared" si="12"/>
        <v/>
      </c>
      <c r="DM4" s="23" t="str">
        <f t="shared" si="13"/>
        <v/>
      </c>
      <c r="DN4" s="23" t="str">
        <f t="shared" si="14"/>
        <v/>
      </c>
      <c r="DO4" s="23" t="str">
        <f t="shared" si="15"/>
        <v/>
      </c>
      <c r="DP4" s="23" t="str">
        <f t="shared" si="16"/>
        <v/>
      </c>
      <c r="DQ4" s="23" t="str">
        <f t="shared" si="17"/>
        <v/>
      </c>
      <c r="DR4" s="23" t="str">
        <f t="shared" si="18"/>
        <v/>
      </c>
      <c r="DS4" s="23" t="str">
        <f t="shared" si="19"/>
        <v/>
      </c>
      <c r="DT4" s="23" t="str">
        <f t="shared" si="20"/>
        <v/>
      </c>
      <c r="DU4" s="23" t="str">
        <f t="shared" si="21"/>
        <v/>
      </c>
      <c r="DV4" s="23" t="str">
        <f t="shared" si="22"/>
        <v/>
      </c>
      <c r="DW4" s="23" t="str">
        <f t="shared" si="23"/>
        <v/>
      </c>
      <c r="DX4" s="23" t="str">
        <f t="shared" si="24"/>
        <v/>
      </c>
      <c r="DY4" s="23" t="str">
        <f t="shared" si="25"/>
        <v/>
      </c>
      <c r="DZ4" s="23" t="str">
        <f t="shared" si="26"/>
        <v/>
      </c>
      <c r="EA4" s="23" t="str">
        <f t="shared" si="27"/>
        <v/>
      </c>
      <c r="EB4" s="23" t="str">
        <f t="shared" si="28"/>
        <v/>
      </c>
      <c r="EC4" s="23" t="str">
        <f t="shared" si="29"/>
        <v/>
      </c>
      <c r="ED4" s="23" t="str">
        <f t="shared" si="30"/>
        <v/>
      </c>
      <c r="EE4" s="23" t="str">
        <f t="shared" si="31"/>
        <v/>
      </c>
    </row>
    <row r="5" spans="1:135" ht="11.25" customHeight="1">
      <c r="A5" s="21" t="s">
        <v>245</v>
      </c>
      <c r="B5" s="77" t="s">
        <v>72</v>
      </c>
      <c r="C5" s="77" t="s">
        <v>50</v>
      </c>
      <c r="D5" s="21"/>
      <c r="E5" s="78">
        <v>1</v>
      </c>
      <c r="F5" s="77" t="s">
        <v>145</v>
      </c>
      <c r="G5" s="91">
        <v>4656</v>
      </c>
      <c r="H5" s="100"/>
      <c r="I5" s="34"/>
      <c r="J5" s="30"/>
      <c r="K5" s="37"/>
      <c r="L5" s="34">
        <v>1</v>
      </c>
      <c r="M5" s="38"/>
      <c r="N5" s="104" t="s">
        <v>321</v>
      </c>
      <c r="O5" s="20">
        <f t="shared" si="0"/>
        <v>3</v>
      </c>
      <c r="P5" s="20">
        <f t="shared" si="1"/>
        <v>9</v>
      </c>
      <c r="Q5" s="20">
        <f t="shared" si="2"/>
        <v>1912</v>
      </c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DC5" s="23" t="str">
        <f t="shared" si="3"/>
        <v/>
      </c>
      <c r="DD5" s="23" t="str">
        <f t="shared" si="4"/>
        <v/>
      </c>
      <c r="DE5" s="23" t="str">
        <f t="shared" si="5"/>
        <v/>
      </c>
      <c r="DF5" s="23" t="str">
        <f t="shared" si="6"/>
        <v/>
      </c>
      <c r="DG5" s="23" t="str">
        <f t="shared" si="7"/>
        <v/>
      </c>
      <c r="DH5" s="23" t="str">
        <f t="shared" si="8"/>
        <v/>
      </c>
      <c r="DI5" s="23" t="str">
        <f t="shared" si="9"/>
        <v/>
      </c>
      <c r="DJ5" s="23" t="str">
        <f t="shared" si="10"/>
        <v/>
      </c>
      <c r="DK5" s="23" t="str">
        <f t="shared" si="11"/>
        <v/>
      </c>
      <c r="DL5" s="23" t="str">
        <f t="shared" si="12"/>
        <v/>
      </c>
      <c r="DM5" s="23" t="str">
        <f t="shared" si="13"/>
        <v/>
      </c>
      <c r="DN5" s="23" t="str">
        <f t="shared" si="14"/>
        <v/>
      </c>
      <c r="DO5" s="23" t="str">
        <f t="shared" si="15"/>
        <v/>
      </c>
      <c r="DP5" s="23" t="str">
        <f t="shared" si="16"/>
        <v/>
      </c>
      <c r="DQ5" s="23" t="str">
        <f t="shared" si="17"/>
        <v/>
      </c>
      <c r="DR5" s="23" t="str">
        <f t="shared" si="18"/>
        <v/>
      </c>
      <c r="DS5" s="23" t="str">
        <f t="shared" si="19"/>
        <v/>
      </c>
      <c r="DT5" s="23" t="str">
        <f t="shared" si="20"/>
        <v/>
      </c>
      <c r="DU5" s="23" t="str">
        <f t="shared" si="21"/>
        <v/>
      </c>
      <c r="DV5" s="23" t="str">
        <f t="shared" si="22"/>
        <v/>
      </c>
      <c r="DW5" s="23" t="str">
        <f t="shared" si="23"/>
        <v/>
      </c>
      <c r="DX5" s="23" t="str">
        <f t="shared" si="24"/>
        <v/>
      </c>
      <c r="DY5" s="23" t="str">
        <f t="shared" si="25"/>
        <v/>
      </c>
      <c r="DZ5" s="23" t="str">
        <f t="shared" si="26"/>
        <v/>
      </c>
      <c r="EA5" s="23" t="str">
        <f t="shared" si="27"/>
        <v/>
      </c>
      <c r="EB5" s="23" t="str">
        <f t="shared" si="28"/>
        <v/>
      </c>
      <c r="EC5" s="23" t="str">
        <f t="shared" si="29"/>
        <v/>
      </c>
      <c r="ED5" s="23" t="str">
        <f t="shared" si="30"/>
        <v/>
      </c>
      <c r="EE5" s="23" t="str">
        <f t="shared" si="31"/>
        <v/>
      </c>
    </row>
    <row r="6" spans="1:135" ht="11.25" customHeight="1">
      <c r="A6" s="70" t="s">
        <v>245</v>
      </c>
      <c r="B6" s="69" t="s">
        <v>72</v>
      </c>
      <c r="C6" s="69" t="s">
        <v>50</v>
      </c>
      <c r="D6" s="70"/>
      <c r="E6" s="71">
        <v>1</v>
      </c>
      <c r="F6" s="69" t="s">
        <v>145</v>
      </c>
      <c r="G6" s="89">
        <v>4657</v>
      </c>
      <c r="H6" s="99"/>
      <c r="I6" s="72"/>
      <c r="J6" s="73"/>
      <c r="K6" s="74"/>
      <c r="L6" s="72">
        <v>1</v>
      </c>
      <c r="M6" s="75"/>
      <c r="N6" s="75" t="s">
        <v>325</v>
      </c>
      <c r="O6" s="76">
        <f t="shared" si="0"/>
        <v>3</v>
      </c>
      <c r="P6" s="76">
        <f t="shared" si="1"/>
        <v>9</v>
      </c>
      <c r="Q6" s="76">
        <f t="shared" si="2"/>
        <v>1912</v>
      </c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DC6" s="23" t="str">
        <f t="shared" si="3"/>
        <v/>
      </c>
      <c r="DD6" s="23" t="str">
        <f t="shared" si="4"/>
        <v/>
      </c>
      <c r="DE6" s="23" t="str">
        <f t="shared" si="5"/>
        <v/>
      </c>
      <c r="DF6" s="23" t="str">
        <f t="shared" si="6"/>
        <v/>
      </c>
      <c r="DG6" s="23" t="str">
        <f t="shared" si="7"/>
        <v/>
      </c>
      <c r="DH6" s="23" t="str">
        <f t="shared" si="8"/>
        <v/>
      </c>
      <c r="DI6" s="23" t="str">
        <f t="shared" si="9"/>
        <v/>
      </c>
      <c r="DJ6" s="23" t="str">
        <f t="shared" si="10"/>
        <v/>
      </c>
      <c r="DK6" s="23" t="str">
        <f t="shared" si="11"/>
        <v/>
      </c>
      <c r="DL6" s="23" t="str">
        <f t="shared" si="12"/>
        <v/>
      </c>
      <c r="DM6" s="23" t="str">
        <f t="shared" si="13"/>
        <v/>
      </c>
      <c r="DN6" s="23" t="str">
        <f t="shared" si="14"/>
        <v/>
      </c>
      <c r="DO6" s="23" t="str">
        <f t="shared" si="15"/>
        <v/>
      </c>
      <c r="DP6" s="23" t="str">
        <f t="shared" si="16"/>
        <v/>
      </c>
      <c r="DQ6" s="23" t="str">
        <f t="shared" si="17"/>
        <v/>
      </c>
      <c r="DR6" s="23" t="str">
        <f t="shared" si="18"/>
        <v/>
      </c>
      <c r="DS6" s="23" t="str">
        <f t="shared" si="19"/>
        <v/>
      </c>
      <c r="DT6" s="23" t="str">
        <f t="shared" si="20"/>
        <v/>
      </c>
      <c r="DU6" s="23" t="str">
        <f t="shared" si="21"/>
        <v/>
      </c>
      <c r="DV6" s="23" t="str">
        <f t="shared" si="22"/>
        <v/>
      </c>
      <c r="DW6" s="23" t="str">
        <f t="shared" si="23"/>
        <v/>
      </c>
      <c r="DX6" s="23" t="str">
        <f t="shared" si="24"/>
        <v/>
      </c>
      <c r="DY6" s="23" t="str">
        <f t="shared" si="25"/>
        <v/>
      </c>
      <c r="DZ6" s="23" t="str">
        <f t="shared" si="26"/>
        <v/>
      </c>
      <c r="EA6" s="23" t="str">
        <f t="shared" si="27"/>
        <v/>
      </c>
      <c r="EB6" s="23" t="str">
        <f t="shared" si="28"/>
        <v/>
      </c>
      <c r="EC6" s="23" t="str">
        <f t="shared" si="29"/>
        <v/>
      </c>
      <c r="ED6" s="23" t="str">
        <f t="shared" si="30"/>
        <v/>
      </c>
      <c r="EE6" s="23" t="str">
        <f t="shared" si="31"/>
        <v/>
      </c>
    </row>
    <row r="7" spans="1:135" ht="11.25" customHeight="1">
      <c r="A7" s="21" t="s">
        <v>245</v>
      </c>
      <c r="B7" s="77" t="s">
        <v>72</v>
      </c>
      <c r="C7" s="77" t="s">
        <v>50</v>
      </c>
      <c r="D7" s="21"/>
      <c r="E7" s="78">
        <v>1</v>
      </c>
      <c r="F7" s="77" t="s">
        <v>145</v>
      </c>
      <c r="G7" s="91">
        <v>4658</v>
      </c>
      <c r="H7" s="100"/>
      <c r="I7" s="34"/>
      <c r="J7" s="30"/>
      <c r="K7" s="37"/>
      <c r="L7" s="34">
        <v>1</v>
      </c>
      <c r="M7" s="38"/>
      <c r="N7" s="104" t="s">
        <v>324</v>
      </c>
      <c r="O7" s="20">
        <f t="shared" si="0"/>
        <v>1</v>
      </c>
      <c r="P7" s="20">
        <f t="shared" si="1"/>
        <v>10</v>
      </c>
      <c r="Q7" s="20">
        <f t="shared" si="2"/>
        <v>1912</v>
      </c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DC7" s="23" t="str">
        <f t="shared" si="3"/>
        <v/>
      </c>
      <c r="DD7" s="23" t="str">
        <f t="shared" si="4"/>
        <v/>
      </c>
      <c r="DE7" s="23" t="str">
        <f t="shared" si="5"/>
        <v/>
      </c>
      <c r="DF7" s="23" t="str">
        <f t="shared" si="6"/>
        <v/>
      </c>
      <c r="DG7" s="23" t="str">
        <f t="shared" si="7"/>
        <v/>
      </c>
      <c r="DH7" s="23" t="str">
        <f t="shared" si="8"/>
        <v/>
      </c>
      <c r="DI7" s="23" t="str">
        <f t="shared" si="9"/>
        <v/>
      </c>
      <c r="DJ7" s="23" t="str">
        <f t="shared" si="10"/>
        <v/>
      </c>
      <c r="DK7" s="23" t="str">
        <f t="shared" si="11"/>
        <v/>
      </c>
      <c r="DL7" s="23" t="str">
        <f t="shared" si="12"/>
        <v/>
      </c>
      <c r="DM7" s="23" t="str">
        <f t="shared" si="13"/>
        <v/>
      </c>
      <c r="DN7" s="23" t="str">
        <f t="shared" si="14"/>
        <v/>
      </c>
      <c r="DO7" s="23" t="str">
        <f t="shared" si="15"/>
        <v/>
      </c>
      <c r="DP7" s="23" t="str">
        <f t="shared" si="16"/>
        <v/>
      </c>
      <c r="DQ7" s="23" t="str">
        <f t="shared" si="17"/>
        <v/>
      </c>
      <c r="DR7" s="23" t="str">
        <f t="shared" si="18"/>
        <v/>
      </c>
      <c r="DS7" s="23" t="str">
        <f t="shared" si="19"/>
        <v/>
      </c>
      <c r="DT7" s="23" t="str">
        <f t="shared" si="20"/>
        <v/>
      </c>
      <c r="DU7" s="23" t="str">
        <f t="shared" si="21"/>
        <v/>
      </c>
      <c r="DV7" s="23" t="str">
        <f t="shared" si="22"/>
        <v/>
      </c>
      <c r="DW7" s="23" t="str">
        <f t="shared" si="23"/>
        <v/>
      </c>
      <c r="DX7" s="23" t="str">
        <f t="shared" si="24"/>
        <v/>
      </c>
      <c r="DY7" s="23" t="str">
        <f t="shared" si="25"/>
        <v/>
      </c>
      <c r="DZ7" s="23" t="str">
        <f t="shared" si="26"/>
        <v/>
      </c>
      <c r="EA7" s="23" t="str">
        <f t="shared" si="27"/>
        <v/>
      </c>
      <c r="EB7" s="23" t="str">
        <f t="shared" si="28"/>
        <v/>
      </c>
      <c r="EC7" s="23" t="str">
        <f t="shared" si="29"/>
        <v/>
      </c>
      <c r="ED7" s="23" t="str">
        <f t="shared" si="30"/>
        <v/>
      </c>
      <c r="EE7" s="23" t="str">
        <f t="shared" si="31"/>
        <v/>
      </c>
    </row>
    <row r="8" spans="1:135" ht="11.25" customHeight="1">
      <c r="A8" s="70" t="s">
        <v>245</v>
      </c>
      <c r="B8" s="69" t="s">
        <v>72</v>
      </c>
      <c r="C8" s="69" t="s">
        <v>50</v>
      </c>
      <c r="D8" s="70"/>
      <c r="E8" s="71">
        <v>1</v>
      </c>
      <c r="F8" s="69" t="s">
        <v>146</v>
      </c>
      <c r="G8" s="89">
        <v>10495</v>
      </c>
      <c r="H8" s="99"/>
      <c r="I8" s="72"/>
      <c r="J8" s="73"/>
      <c r="K8" s="74"/>
      <c r="L8" s="72">
        <v>1</v>
      </c>
      <c r="M8" s="75"/>
      <c r="N8" s="75" t="s">
        <v>325</v>
      </c>
      <c r="O8" s="76">
        <f t="shared" si="0"/>
        <v>3</v>
      </c>
      <c r="P8" s="76">
        <f t="shared" si="1"/>
        <v>9</v>
      </c>
      <c r="Q8" s="76">
        <f t="shared" si="2"/>
        <v>1928</v>
      </c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DC8" s="23" t="str">
        <f t="shared" si="3"/>
        <v/>
      </c>
      <c r="DD8" s="23" t="str">
        <f t="shared" si="4"/>
        <v/>
      </c>
      <c r="DE8" s="23" t="str">
        <f t="shared" si="5"/>
        <v/>
      </c>
      <c r="DF8" s="23" t="str">
        <f t="shared" si="6"/>
        <v/>
      </c>
      <c r="DG8" s="23" t="str">
        <f t="shared" si="7"/>
        <v/>
      </c>
      <c r="DH8" s="23" t="str">
        <f t="shared" si="8"/>
        <v/>
      </c>
      <c r="DI8" s="23" t="str">
        <f t="shared" si="9"/>
        <v/>
      </c>
      <c r="DJ8" s="23" t="str">
        <f t="shared" si="10"/>
        <v/>
      </c>
      <c r="DK8" s="23" t="str">
        <f t="shared" si="11"/>
        <v/>
      </c>
      <c r="DL8" s="23" t="str">
        <f t="shared" si="12"/>
        <v/>
      </c>
      <c r="DM8" s="23" t="str">
        <f t="shared" si="13"/>
        <v/>
      </c>
      <c r="DN8" s="23" t="str">
        <f t="shared" si="14"/>
        <v/>
      </c>
      <c r="DO8" s="23" t="str">
        <f t="shared" si="15"/>
        <v/>
      </c>
      <c r="DP8" s="23" t="str">
        <f t="shared" si="16"/>
        <v/>
      </c>
      <c r="DQ8" s="23" t="str">
        <f t="shared" si="17"/>
        <v/>
      </c>
      <c r="DR8" s="23" t="str">
        <f t="shared" si="18"/>
        <v/>
      </c>
      <c r="DS8" s="23" t="str">
        <f t="shared" si="19"/>
        <v/>
      </c>
      <c r="DT8" s="23" t="str">
        <f t="shared" si="20"/>
        <v/>
      </c>
      <c r="DU8" s="23" t="str">
        <f t="shared" si="21"/>
        <v/>
      </c>
      <c r="DV8" s="23" t="str">
        <f t="shared" si="22"/>
        <v/>
      </c>
      <c r="DW8" s="23" t="str">
        <f t="shared" si="23"/>
        <v/>
      </c>
      <c r="DX8" s="23" t="str">
        <f t="shared" si="24"/>
        <v/>
      </c>
      <c r="DY8" s="23" t="str">
        <f t="shared" si="25"/>
        <v/>
      </c>
      <c r="DZ8" s="23" t="str">
        <f t="shared" si="26"/>
        <v/>
      </c>
      <c r="EA8" s="23" t="str">
        <f t="shared" si="27"/>
        <v/>
      </c>
      <c r="EB8" s="23" t="str">
        <f t="shared" si="28"/>
        <v/>
      </c>
      <c r="EC8" s="23" t="str">
        <f t="shared" si="29"/>
        <v/>
      </c>
      <c r="ED8" s="23" t="str">
        <f t="shared" si="30"/>
        <v/>
      </c>
      <c r="EE8" s="23" t="str">
        <f t="shared" si="31"/>
        <v/>
      </c>
    </row>
    <row r="9" spans="1:135" ht="11.25" customHeight="1">
      <c r="A9" s="21" t="s">
        <v>245</v>
      </c>
      <c r="B9" s="77" t="s">
        <v>78</v>
      </c>
      <c r="C9" s="77" t="s">
        <v>133</v>
      </c>
      <c r="D9" s="21" t="s">
        <v>153</v>
      </c>
      <c r="E9" s="78">
        <v>1</v>
      </c>
      <c r="F9" s="77" t="s">
        <v>155</v>
      </c>
      <c r="G9" s="91">
        <v>29133</v>
      </c>
      <c r="H9" s="100">
        <v>29141</v>
      </c>
      <c r="I9" s="34"/>
      <c r="J9" s="30"/>
      <c r="K9" s="37"/>
      <c r="L9" s="34">
        <v>1</v>
      </c>
      <c r="M9" s="38"/>
      <c r="N9" s="37" t="s">
        <v>322</v>
      </c>
      <c r="O9" s="20">
        <f t="shared" si="0"/>
        <v>1</v>
      </c>
      <c r="P9" s="20">
        <f t="shared" si="1"/>
        <v>10</v>
      </c>
      <c r="Q9" s="20">
        <f t="shared" si="2"/>
        <v>1979</v>
      </c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DC9" s="23" t="str">
        <f t="shared" si="3"/>
        <v/>
      </c>
      <c r="DD9" s="23" t="str">
        <f t="shared" si="4"/>
        <v/>
      </c>
      <c r="DE9" s="23">
        <f t="shared" si="5"/>
        <v>1</v>
      </c>
      <c r="DF9" s="23" t="str">
        <f t="shared" si="6"/>
        <v/>
      </c>
      <c r="DG9" s="23" t="str">
        <f t="shared" si="7"/>
        <v/>
      </c>
      <c r="DH9" s="23" t="str">
        <f t="shared" si="8"/>
        <v/>
      </c>
      <c r="DI9" s="23" t="str">
        <f t="shared" si="9"/>
        <v/>
      </c>
      <c r="DJ9" s="23" t="str">
        <f t="shared" si="10"/>
        <v/>
      </c>
      <c r="DK9" s="23" t="str">
        <f t="shared" si="11"/>
        <v/>
      </c>
      <c r="DL9" s="23" t="str">
        <f t="shared" si="12"/>
        <v/>
      </c>
      <c r="DM9" s="23" t="str">
        <f t="shared" si="13"/>
        <v/>
      </c>
      <c r="DN9" s="23" t="str">
        <f t="shared" si="14"/>
        <v/>
      </c>
      <c r="DO9" s="23" t="str">
        <f t="shared" si="15"/>
        <v/>
      </c>
      <c r="DP9" s="23" t="str">
        <f t="shared" si="16"/>
        <v/>
      </c>
      <c r="DQ9" s="23" t="str">
        <f t="shared" si="17"/>
        <v/>
      </c>
      <c r="DR9" s="23" t="str">
        <f t="shared" si="18"/>
        <v/>
      </c>
      <c r="DS9" s="23" t="str">
        <f t="shared" si="19"/>
        <v/>
      </c>
      <c r="DT9" s="23" t="str">
        <f t="shared" si="20"/>
        <v/>
      </c>
      <c r="DU9" s="23" t="str">
        <f t="shared" si="21"/>
        <v/>
      </c>
      <c r="DV9" s="23" t="str">
        <f t="shared" si="22"/>
        <v/>
      </c>
      <c r="DW9" s="23" t="str">
        <f t="shared" si="23"/>
        <v/>
      </c>
      <c r="DX9" s="23" t="str">
        <f t="shared" si="24"/>
        <v/>
      </c>
      <c r="DY9" s="23" t="str">
        <f t="shared" si="25"/>
        <v/>
      </c>
      <c r="DZ9" s="23" t="str">
        <f t="shared" si="26"/>
        <v/>
      </c>
      <c r="EA9" s="23" t="str">
        <f t="shared" si="27"/>
        <v/>
      </c>
      <c r="EB9" s="23" t="str">
        <f t="shared" si="28"/>
        <v/>
      </c>
      <c r="EC9" s="23" t="str">
        <f t="shared" si="29"/>
        <v/>
      </c>
      <c r="ED9" s="23" t="str">
        <f t="shared" si="30"/>
        <v/>
      </c>
      <c r="EE9" s="23" t="str">
        <f t="shared" si="31"/>
        <v/>
      </c>
    </row>
    <row r="10" spans="1:135" ht="11.25" customHeight="1">
      <c r="A10" s="70" t="s">
        <v>245</v>
      </c>
      <c r="B10" s="69" t="s">
        <v>81</v>
      </c>
      <c r="C10" s="69" t="s">
        <v>280</v>
      </c>
      <c r="D10" s="70" t="s">
        <v>134</v>
      </c>
      <c r="E10" s="71">
        <v>1</v>
      </c>
      <c r="F10" s="69" t="s">
        <v>215</v>
      </c>
      <c r="G10" s="89">
        <v>31273</v>
      </c>
      <c r="H10" s="99"/>
      <c r="I10" s="72"/>
      <c r="J10" s="73"/>
      <c r="K10" s="74"/>
      <c r="L10" s="72">
        <v>1</v>
      </c>
      <c r="M10" s="75"/>
      <c r="N10" s="74" t="s">
        <v>322</v>
      </c>
      <c r="O10" s="76">
        <f t="shared" si="0"/>
        <v>2</v>
      </c>
      <c r="P10" s="76">
        <f t="shared" si="1"/>
        <v>8</v>
      </c>
      <c r="Q10" s="76">
        <f t="shared" si="2"/>
        <v>1985</v>
      </c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9"/>
      <c r="AV10" s="29"/>
      <c r="AW10" s="29"/>
      <c r="AX10" s="29"/>
      <c r="AY10" s="29"/>
      <c r="AZ10" s="29"/>
      <c r="BA10" s="29"/>
      <c r="BB10" s="29"/>
      <c r="DC10" s="23" t="str">
        <f t="shared" si="3"/>
        <v/>
      </c>
      <c r="DD10" s="23" t="str">
        <f t="shared" si="4"/>
        <v/>
      </c>
      <c r="DE10" s="23" t="str">
        <f t="shared" si="5"/>
        <v/>
      </c>
      <c r="DF10" s="23" t="str">
        <f t="shared" si="6"/>
        <v/>
      </c>
      <c r="DG10" s="23" t="str">
        <f t="shared" si="7"/>
        <v/>
      </c>
      <c r="DH10" s="23" t="str">
        <f t="shared" si="8"/>
        <v/>
      </c>
      <c r="DI10" s="23" t="str">
        <f t="shared" si="9"/>
        <v/>
      </c>
      <c r="DJ10" s="23" t="str">
        <f t="shared" si="10"/>
        <v/>
      </c>
      <c r="DK10" s="23">
        <f t="shared" si="11"/>
        <v>1</v>
      </c>
      <c r="DL10" s="23" t="str">
        <f t="shared" si="12"/>
        <v/>
      </c>
      <c r="DM10" s="23" t="str">
        <f t="shared" si="13"/>
        <v/>
      </c>
      <c r="DN10" s="23" t="str">
        <f t="shared" si="14"/>
        <v/>
      </c>
      <c r="DO10" s="23" t="str">
        <f t="shared" si="15"/>
        <v/>
      </c>
      <c r="DP10" s="23" t="str">
        <f t="shared" si="16"/>
        <v/>
      </c>
      <c r="DQ10" s="23" t="str">
        <f t="shared" si="17"/>
        <v/>
      </c>
      <c r="DR10" s="23" t="str">
        <f t="shared" si="18"/>
        <v/>
      </c>
      <c r="DS10" s="23" t="str">
        <f t="shared" si="19"/>
        <v/>
      </c>
      <c r="DT10" s="23" t="str">
        <f t="shared" si="20"/>
        <v/>
      </c>
      <c r="DU10" s="23" t="str">
        <f t="shared" si="21"/>
        <v/>
      </c>
      <c r="DV10" s="23" t="str">
        <f t="shared" si="22"/>
        <v/>
      </c>
      <c r="DW10" s="23" t="str">
        <f t="shared" si="23"/>
        <v/>
      </c>
      <c r="DX10" s="23" t="str">
        <f t="shared" si="24"/>
        <v/>
      </c>
      <c r="DY10" s="23" t="str">
        <f t="shared" si="25"/>
        <v/>
      </c>
      <c r="DZ10" s="23" t="str">
        <f t="shared" si="26"/>
        <v/>
      </c>
      <c r="EA10" s="23" t="str">
        <f t="shared" si="27"/>
        <v/>
      </c>
      <c r="EB10" s="23" t="str">
        <f t="shared" si="28"/>
        <v/>
      </c>
      <c r="EC10" s="23" t="str">
        <f t="shared" si="29"/>
        <v/>
      </c>
      <c r="ED10" s="23" t="str">
        <f t="shared" si="30"/>
        <v/>
      </c>
      <c r="EE10" s="23" t="str">
        <f t="shared" si="31"/>
        <v/>
      </c>
    </row>
    <row r="11" spans="1:135" ht="11.25" customHeight="1">
      <c r="A11" s="21" t="s">
        <v>245</v>
      </c>
      <c r="B11" s="77" t="s">
        <v>72</v>
      </c>
      <c r="C11" s="77" t="s">
        <v>284</v>
      </c>
      <c r="D11" s="21" t="s">
        <v>50</v>
      </c>
      <c r="E11" s="78">
        <v>1</v>
      </c>
      <c r="F11" s="77" t="s">
        <v>215</v>
      </c>
      <c r="G11" s="91">
        <v>32047</v>
      </c>
      <c r="H11" s="100">
        <v>32049</v>
      </c>
      <c r="I11" s="34"/>
      <c r="J11" s="30"/>
      <c r="K11" s="37"/>
      <c r="L11" s="34">
        <v>1</v>
      </c>
      <c r="M11" s="38"/>
      <c r="N11" s="37" t="s">
        <v>322</v>
      </c>
      <c r="O11" s="20">
        <f t="shared" si="0"/>
        <v>3</v>
      </c>
      <c r="P11" s="20">
        <f t="shared" si="1"/>
        <v>9</v>
      </c>
      <c r="Q11" s="20">
        <f t="shared" si="2"/>
        <v>1987</v>
      </c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DC11" s="23" t="str">
        <f t="shared" si="3"/>
        <v/>
      </c>
      <c r="DD11" s="23" t="str">
        <f t="shared" si="4"/>
        <v/>
      </c>
      <c r="DE11" s="23" t="str">
        <f t="shared" si="5"/>
        <v/>
      </c>
      <c r="DF11" s="23" t="str">
        <f t="shared" si="6"/>
        <v/>
      </c>
      <c r="DG11" s="23" t="str">
        <f t="shared" si="7"/>
        <v/>
      </c>
      <c r="DH11" s="23" t="str">
        <f t="shared" si="8"/>
        <v/>
      </c>
      <c r="DI11" s="23" t="str">
        <f t="shared" si="9"/>
        <v/>
      </c>
      <c r="DJ11" s="23" t="str">
        <f t="shared" si="10"/>
        <v/>
      </c>
      <c r="DK11" s="23" t="str">
        <f t="shared" si="11"/>
        <v/>
      </c>
      <c r="DL11" s="23" t="str">
        <f t="shared" si="12"/>
        <v/>
      </c>
      <c r="DM11" s="23">
        <f t="shared" si="13"/>
        <v>1</v>
      </c>
      <c r="DN11" s="23" t="str">
        <f t="shared" si="14"/>
        <v/>
      </c>
      <c r="DO11" s="23" t="str">
        <f t="shared" si="15"/>
        <v/>
      </c>
      <c r="DP11" s="23" t="str">
        <f t="shared" si="16"/>
        <v/>
      </c>
      <c r="DQ11" s="23" t="str">
        <f t="shared" si="17"/>
        <v/>
      </c>
      <c r="DR11" s="23" t="str">
        <f t="shared" si="18"/>
        <v/>
      </c>
      <c r="DS11" s="23" t="str">
        <f t="shared" si="19"/>
        <v/>
      </c>
      <c r="DT11" s="23" t="str">
        <f t="shared" si="20"/>
        <v/>
      </c>
      <c r="DU11" s="23" t="str">
        <f t="shared" si="21"/>
        <v/>
      </c>
      <c r="DV11" s="23" t="str">
        <f t="shared" si="22"/>
        <v/>
      </c>
      <c r="DW11" s="23" t="str">
        <f t="shared" si="23"/>
        <v/>
      </c>
      <c r="DX11" s="23" t="str">
        <f t="shared" si="24"/>
        <v/>
      </c>
      <c r="DY11" s="23" t="str">
        <f t="shared" si="25"/>
        <v/>
      </c>
      <c r="DZ11" s="23" t="str">
        <f t="shared" si="26"/>
        <v/>
      </c>
      <c r="EA11" s="23" t="str">
        <f t="shared" si="27"/>
        <v/>
      </c>
      <c r="EB11" s="23" t="str">
        <f t="shared" si="28"/>
        <v/>
      </c>
      <c r="EC11" s="23" t="str">
        <f t="shared" si="29"/>
        <v/>
      </c>
      <c r="ED11" s="23" t="str">
        <f t="shared" si="30"/>
        <v/>
      </c>
      <c r="EE11" s="23" t="str">
        <f t="shared" si="31"/>
        <v/>
      </c>
    </row>
    <row r="12" spans="1:135" ht="11.25" customHeight="1">
      <c r="A12" s="70" t="s">
        <v>245</v>
      </c>
      <c r="B12" s="69" t="s">
        <v>78</v>
      </c>
      <c r="C12" s="69" t="s">
        <v>135</v>
      </c>
      <c r="D12" s="70"/>
      <c r="E12" s="71">
        <v>1</v>
      </c>
      <c r="F12" s="69" t="s">
        <v>155</v>
      </c>
      <c r="G12" s="89">
        <v>32785</v>
      </c>
      <c r="H12" s="99"/>
      <c r="I12" s="72"/>
      <c r="J12" s="73"/>
      <c r="K12" s="74"/>
      <c r="L12" s="72">
        <v>1</v>
      </c>
      <c r="M12" s="75"/>
      <c r="N12" s="74" t="s">
        <v>322</v>
      </c>
      <c r="O12" s="76">
        <f t="shared" si="0"/>
        <v>1</v>
      </c>
      <c r="P12" s="76">
        <f t="shared" si="1"/>
        <v>10</v>
      </c>
      <c r="Q12" s="76">
        <f t="shared" si="2"/>
        <v>1989</v>
      </c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DC12" s="23" t="str">
        <f t="shared" si="3"/>
        <v/>
      </c>
      <c r="DD12" s="23" t="str">
        <f t="shared" si="4"/>
        <v/>
      </c>
      <c r="DE12" s="23" t="str">
        <f t="shared" si="5"/>
        <v/>
      </c>
      <c r="DF12" s="23" t="str">
        <f t="shared" si="6"/>
        <v/>
      </c>
      <c r="DG12" s="23" t="str">
        <f t="shared" si="7"/>
        <v/>
      </c>
      <c r="DH12" s="23" t="str">
        <f t="shared" si="8"/>
        <v/>
      </c>
      <c r="DI12" s="23" t="str">
        <f t="shared" si="9"/>
        <v/>
      </c>
      <c r="DJ12" s="23" t="str">
        <f t="shared" si="10"/>
        <v/>
      </c>
      <c r="DK12" s="23" t="str">
        <f t="shared" si="11"/>
        <v/>
      </c>
      <c r="DL12" s="23" t="str">
        <f t="shared" si="12"/>
        <v/>
      </c>
      <c r="DM12" s="23" t="str">
        <f t="shared" si="13"/>
        <v/>
      </c>
      <c r="DN12" s="23" t="str">
        <f t="shared" si="14"/>
        <v/>
      </c>
      <c r="DO12" s="23">
        <f t="shared" si="15"/>
        <v>1</v>
      </c>
      <c r="DP12" s="23" t="str">
        <f t="shared" si="16"/>
        <v/>
      </c>
      <c r="DQ12" s="23" t="str">
        <f t="shared" si="17"/>
        <v/>
      </c>
      <c r="DR12" s="23" t="str">
        <f t="shared" si="18"/>
        <v/>
      </c>
      <c r="DS12" s="23" t="str">
        <f t="shared" si="19"/>
        <v/>
      </c>
      <c r="DT12" s="23" t="str">
        <f t="shared" si="20"/>
        <v/>
      </c>
      <c r="DU12" s="23" t="str">
        <f t="shared" si="21"/>
        <v/>
      </c>
      <c r="DV12" s="23" t="str">
        <f t="shared" si="22"/>
        <v/>
      </c>
      <c r="DW12" s="23" t="str">
        <f t="shared" si="23"/>
        <v/>
      </c>
      <c r="DX12" s="23" t="str">
        <f t="shared" si="24"/>
        <v/>
      </c>
      <c r="DY12" s="23" t="str">
        <f t="shared" si="25"/>
        <v/>
      </c>
      <c r="DZ12" s="23" t="str">
        <f t="shared" si="26"/>
        <v/>
      </c>
      <c r="EA12" s="23" t="str">
        <f t="shared" si="27"/>
        <v/>
      </c>
      <c r="EB12" s="23" t="str">
        <f t="shared" si="28"/>
        <v/>
      </c>
      <c r="EC12" s="23" t="str">
        <f t="shared" si="29"/>
        <v/>
      </c>
      <c r="ED12" s="23" t="str">
        <f t="shared" si="30"/>
        <v/>
      </c>
      <c r="EE12" s="23" t="str">
        <f t="shared" si="31"/>
        <v/>
      </c>
    </row>
    <row r="13" spans="1:135" ht="11.25" customHeight="1">
      <c r="A13" s="21" t="s">
        <v>245</v>
      </c>
      <c r="B13" s="77" t="s">
        <v>74</v>
      </c>
      <c r="C13" s="77" t="s">
        <v>51</v>
      </c>
      <c r="D13" s="21"/>
      <c r="E13" s="78">
        <v>1</v>
      </c>
      <c r="F13" s="77" t="s">
        <v>271</v>
      </c>
      <c r="G13" s="91">
        <v>33511</v>
      </c>
      <c r="H13" s="100"/>
      <c r="I13" s="34"/>
      <c r="J13" s="30"/>
      <c r="K13" s="37"/>
      <c r="L13" s="34">
        <v>1</v>
      </c>
      <c r="M13" s="38"/>
      <c r="N13" s="37" t="s">
        <v>322</v>
      </c>
      <c r="O13" s="20">
        <f t="shared" si="0"/>
        <v>3</v>
      </c>
      <c r="P13" s="20">
        <f t="shared" si="1"/>
        <v>9</v>
      </c>
      <c r="Q13" s="20">
        <f t="shared" si="2"/>
        <v>1991</v>
      </c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DC13" s="23" t="str">
        <f t="shared" si="3"/>
        <v/>
      </c>
      <c r="DD13" s="23" t="str">
        <f t="shared" si="4"/>
        <v/>
      </c>
      <c r="DE13" s="23" t="str">
        <f t="shared" si="5"/>
        <v/>
      </c>
      <c r="DF13" s="23" t="str">
        <f t="shared" si="6"/>
        <v/>
      </c>
      <c r="DG13" s="23" t="str">
        <f t="shared" si="7"/>
        <v/>
      </c>
      <c r="DH13" s="23" t="str">
        <f t="shared" si="8"/>
        <v/>
      </c>
      <c r="DI13" s="23" t="str">
        <f t="shared" si="9"/>
        <v/>
      </c>
      <c r="DJ13" s="23" t="str">
        <f t="shared" si="10"/>
        <v/>
      </c>
      <c r="DK13" s="23" t="str">
        <f t="shared" si="11"/>
        <v/>
      </c>
      <c r="DL13" s="23" t="str">
        <f t="shared" si="12"/>
        <v/>
      </c>
      <c r="DM13" s="23" t="str">
        <f t="shared" si="13"/>
        <v/>
      </c>
      <c r="DN13" s="23" t="str">
        <f t="shared" si="14"/>
        <v/>
      </c>
      <c r="DO13" s="23" t="str">
        <f t="shared" si="15"/>
        <v/>
      </c>
      <c r="DP13" s="23" t="str">
        <f t="shared" si="16"/>
        <v/>
      </c>
      <c r="DQ13" s="23">
        <f t="shared" si="17"/>
        <v>1</v>
      </c>
      <c r="DR13" s="23" t="str">
        <f t="shared" si="18"/>
        <v/>
      </c>
      <c r="DS13" s="23" t="str">
        <f t="shared" si="19"/>
        <v/>
      </c>
      <c r="DT13" s="23" t="str">
        <f t="shared" si="20"/>
        <v/>
      </c>
      <c r="DU13" s="23" t="str">
        <f t="shared" si="21"/>
        <v/>
      </c>
      <c r="DV13" s="23" t="str">
        <f t="shared" si="22"/>
        <v/>
      </c>
      <c r="DW13" s="23" t="str">
        <f t="shared" si="23"/>
        <v/>
      </c>
      <c r="DX13" s="23" t="str">
        <f t="shared" si="24"/>
        <v/>
      </c>
      <c r="DY13" s="23" t="str">
        <f t="shared" si="25"/>
        <v/>
      </c>
      <c r="DZ13" s="23" t="str">
        <f t="shared" si="26"/>
        <v/>
      </c>
      <c r="EA13" s="23" t="str">
        <f t="shared" si="27"/>
        <v/>
      </c>
      <c r="EB13" s="23" t="str">
        <f t="shared" si="28"/>
        <v/>
      </c>
      <c r="EC13" s="23" t="str">
        <f t="shared" si="29"/>
        <v/>
      </c>
      <c r="ED13" s="23" t="str">
        <f t="shared" si="30"/>
        <v/>
      </c>
      <c r="EE13" s="23" t="str">
        <f t="shared" si="31"/>
        <v/>
      </c>
    </row>
    <row r="14" spans="1:135" ht="11.25" customHeight="1">
      <c r="A14" s="70" t="s">
        <v>245</v>
      </c>
      <c r="B14" s="69" t="s">
        <v>78</v>
      </c>
      <c r="C14" s="69" t="s">
        <v>135</v>
      </c>
      <c r="D14" s="70"/>
      <c r="E14" s="71">
        <v>1</v>
      </c>
      <c r="F14" s="69" t="s">
        <v>155</v>
      </c>
      <c r="G14" s="89">
        <v>34108</v>
      </c>
      <c r="H14" s="99"/>
      <c r="I14" s="72"/>
      <c r="J14" s="73"/>
      <c r="K14" s="74"/>
      <c r="L14" s="72">
        <v>1</v>
      </c>
      <c r="M14" s="75"/>
      <c r="N14" s="74" t="s">
        <v>322</v>
      </c>
      <c r="O14" s="76">
        <f t="shared" si="0"/>
        <v>2</v>
      </c>
      <c r="P14" s="76">
        <f t="shared" si="1"/>
        <v>5</v>
      </c>
      <c r="Q14" s="76">
        <f t="shared" si="2"/>
        <v>1993</v>
      </c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DC14" s="23" t="str">
        <f t="shared" si="3"/>
        <v/>
      </c>
      <c r="DD14" s="23" t="str">
        <f t="shared" si="4"/>
        <v/>
      </c>
      <c r="DE14" s="23" t="str">
        <f t="shared" si="5"/>
        <v/>
      </c>
      <c r="DF14" s="23" t="str">
        <f t="shared" si="6"/>
        <v/>
      </c>
      <c r="DG14" s="23" t="str">
        <f t="shared" si="7"/>
        <v/>
      </c>
      <c r="DH14" s="23" t="str">
        <f t="shared" si="8"/>
        <v/>
      </c>
      <c r="DI14" s="23" t="str">
        <f t="shared" si="9"/>
        <v/>
      </c>
      <c r="DJ14" s="23" t="str">
        <f t="shared" si="10"/>
        <v/>
      </c>
      <c r="DK14" s="23" t="str">
        <f t="shared" si="11"/>
        <v/>
      </c>
      <c r="DL14" s="23" t="str">
        <f t="shared" si="12"/>
        <v/>
      </c>
      <c r="DM14" s="23" t="str">
        <f t="shared" si="13"/>
        <v/>
      </c>
      <c r="DN14" s="23" t="str">
        <f t="shared" si="14"/>
        <v/>
      </c>
      <c r="DO14" s="23" t="str">
        <f t="shared" si="15"/>
        <v/>
      </c>
      <c r="DP14" s="23" t="str">
        <f t="shared" si="16"/>
        <v/>
      </c>
      <c r="DQ14" s="23" t="str">
        <f t="shared" si="17"/>
        <v/>
      </c>
      <c r="DR14" s="23" t="str">
        <f t="shared" si="18"/>
        <v/>
      </c>
      <c r="DS14" s="23">
        <f t="shared" si="19"/>
        <v>1</v>
      </c>
      <c r="DT14" s="23" t="str">
        <f t="shared" si="20"/>
        <v/>
      </c>
      <c r="DU14" s="23" t="str">
        <f t="shared" si="21"/>
        <v/>
      </c>
      <c r="DV14" s="23" t="str">
        <f t="shared" si="22"/>
        <v/>
      </c>
      <c r="DW14" s="23" t="str">
        <f t="shared" si="23"/>
        <v/>
      </c>
      <c r="DX14" s="23" t="str">
        <f t="shared" si="24"/>
        <v/>
      </c>
      <c r="DY14" s="23" t="str">
        <f t="shared" si="25"/>
        <v/>
      </c>
      <c r="DZ14" s="23" t="str">
        <f t="shared" si="26"/>
        <v/>
      </c>
      <c r="EA14" s="23" t="str">
        <f t="shared" si="27"/>
        <v/>
      </c>
      <c r="EB14" s="23" t="str">
        <f t="shared" si="28"/>
        <v/>
      </c>
      <c r="EC14" s="23" t="str">
        <f t="shared" si="29"/>
        <v/>
      </c>
      <c r="ED14" s="23" t="str">
        <f t="shared" si="30"/>
        <v/>
      </c>
      <c r="EE14" s="23" t="str">
        <f t="shared" si="31"/>
        <v/>
      </c>
    </row>
    <row r="15" spans="1:135" ht="11.25" customHeight="1">
      <c r="A15" s="21" t="s">
        <v>245</v>
      </c>
      <c r="B15" s="77" t="s">
        <v>79</v>
      </c>
      <c r="C15" s="77" t="s">
        <v>249</v>
      </c>
      <c r="D15" s="21" t="s">
        <v>250</v>
      </c>
      <c r="E15" s="78">
        <v>1</v>
      </c>
      <c r="F15" s="77" t="s">
        <v>276</v>
      </c>
      <c r="G15" s="91">
        <v>34246</v>
      </c>
      <c r="H15" s="100">
        <v>34249</v>
      </c>
      <c r="I15" s="34"/>
      <c r="J15" s="30"/>
      <c r="K15" s="37"/>
      <c r="L15" s="34">
        <v>1</v>
      </c>
      <c r="M15" s="38"/>
      <c r="N15" s="37" t="s">
        <v>322</v>
      </c>
      <c r="O15" s="20">
        <f t="shared" si="0"/>
        <v>1</v>
      </c>
      <c r="P15" s="20">
        <f t="shared" si="1"/>
        <v>10</v>
      </c>
      <c r="Q15" s="20">
        <f t="shared" si="2"/>
        <v>1993</v>
      </c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DC15" s="23" t="str">
        <f t="shared" si="3"/>
        <v/>
      </c>
      <c r="DD15" s="23" t="str">
        <f t="shared" si="4"/>
        <v/>
      </c>
      <c r="DE15" s="23" t="str">
        <f t="shared" si="5"/>
        <v/>
      </c>
      <c r="DF15" s="23" t="str">
        <f t="shared" si="6"/>
        <v/>
      </c>
      <c r="DG15" s="23" t="str">
        <f t="shared" si="7"/>
        <v/>
      </c>
      <c r="DH15" s="23" t="str">
        <f t="shared" si="8"/>
        <v/>
      </c>
      <c r="DI15" s="23" t="str">
        <f t="shared" si="9"/>
        <v/>
      </c>
      <c r="DJ15" s="23" t="str">
        <f t="shared" si="10"/>
        <v/>
      </c>
      <c r="DK15" s="23" t="str">
        <f t="shared" si="11"/>
        <v/>
      </c>
      <c r="DL15" s="23" t="str">
        <f t="shared" si="12"/>
        <v/>
      </c>
      <c r="DM15" s="23" t="str">
        <f t="shared" si="13"/>
        <v/>
      </c>
      <c r="DN15" s="23" t="str">
        <f t="shared" si="14"/>
        <v/>
      </c>
      <c r="DO15" s="23" t="str">
        <f t="shared" si="15"/>
        <v/>
      </c>
      <c r="DP15" s="23" t="str">
        <f t="shared" si="16"/>
        <v/>
      </c>
      <c r="DQ15" s="23" t="str">
        <f t="shared" si="17"/>
        <v/>
      </c>
      <c r="DR15" s="23" t="str">
        <f t="shared" si="18"/>
        <v/>
      </c>
      <c r="DS15" s="23">
        <f t="shared" si="19"/>
        <v>1</v>
      </c>
      <c r="DT15" s="23" t="str">
        <f t="shared" si="20"/>
        <v/>
      </c>
      <c r="DU15" s="23" t="str">
        <f t="shared" si="21"/>
        <v/>
      </c>
      <c r="DV15" s="23" t="str">
        <f t="shared" si="22"/>
        <v/>
      </c>
      <c r="DW15" s="23" t="str">
        <f t="shared" si="23"/>
        <v/>
      </c>
      <c r="DX15" s="23" t="str">
        <f t="shared" si="24"/>
        <v/>
      </c>
      <c r="DY15" s="23" t="str">
        <f t="shared" si="25"/>
        <v/>
      </c>
      <c r="DZ15" s="23" t="str">
        <f t="shared" si="26"/>
        <v/>
      </c>
      <c r="EA15" s="23" t="str">
        <f t="shared" si="27"/>
        <v/>
      </c>
      <c r="EB15" s="23" t="str">
        <f t="shared" si="28"/>
        <v/>
      </c>
      <c r="EC15" s="23" t="str">
        <f t="shared" si="29"/>
        <v/>
      </c>
      <c r="ED15" s="23" t="str">
        <f t="shared" si="30"/>
        <v/>
      </c>
      <c r="EE15" s="23" t="str">
        <f t="shared" si="31"/>
        <v/>
      </c>
    </row>
    <row r="16" spans="1:135" ht="11.25" customHeight="1">
      <c r="A16" s="70" t="s">
        <v>245</v>
      </c>
      <c r="B16" s="69" t="s">
        <v>81</v>
      </c>
      <c r="C16" s="69" t="s">
        <v>136</v>
      </c>
      <c r="D16" s="70"/>
      <c r="E16" s="71">
        <v>1</v>
      </c>
      <c r="F16" s="69" t="s">
        <v>223</v>
      </c>
      <c r="G16" s="89">
        <v>34251</v>
      </c>
      <c r="H16" s="99">
        <v>34257</v>
      </c>
      <c r="I16" s="72"/>
      <c r="J16" s="73"/>
      <c r="K16" s="74"/>
      <c r="L16" s="72">
        <v>1</v>
      </c>
      <c r="M16" s="75"/>
      <c r="N16" s="74" t="s">
        <v>322</v>
      </c>
      <c r="O16" s="76">
        <f t="shared" si="0"/>
        <v>1</v>
      </c>
      <c r="P16" s="76">
        <f t="shared" si="1"/>
        <v>10</v>
      </c>
      <c r="Q16" s="76">
        <f t="shared" si="2"/>
        <v>1993</v>
      </c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/>
      <c r="BA16" s="29"/>
      <c r="BB16" s="29"/>
      <c r="DC16" s="23" t="str">
        <f t="shared" si="3"/>
        <v/>
      </c>
      <c r="DD16" s="23" t="str">
        <f t="shared" si="4"/>
        <v/>
      </c>
      <c r="DE16" s="23" t="str">
        <f t="shared" si="5"/>
        <v/>
      </c>
      <c r="DF16" s="23" t="str">
        <f t="shared" si="6"/>
        <v/>
      </c>
      <c r="DG16" s="23" t="str">
        <f t="shared" si="7"/>
        <v/>
      </c>
      <c r="DH16" s="23" t="str">
        <f t="shared" si="8"/>
        <v/>
      </c>
      <c r="DI16" s="23" t="str">
        <f t="shared" si="9"/>
        <v/>
      </c>
      <c r="DJ16" s="23" t="str">
        <f t="shared" si="10"/>
        <v/>
      </c>
      <c r="DK16" s="23" t="str">
        <f t="shared" si="11"/>
        <v/>
      </c>
      <c r="DL16" s="23" t="str">
        <f t="shared" si="12"/>
        <v/>
      </c>
      <c r="DM16" s="23" t="str">
        <f t="shared" si="13"/>
        <v/>
      </c>
      <c r="DN16" s="23" t="str">
        <f t="shared" si="14"/>
        <v/>
      </c>
      <c r="DO16" s="23" t="str">
        <f t="shared" si="15"/>
        <v/>
      </c>
      <c r="DP16" s="23" t="str">
        <f t="shared" si="16"/>
        <v/>
      </c>
      <c r="DQ16" s="23" t="str">
        <f t="shared" si="17"/>
        <v/>
      </c>
      <c r="DR16" s="23" t="str">
        <f t="shared" si="18"/>
        <v/>
      </c>
      <c r="DS16" s="23">
        <f t="shared" si="19"/>
        <v>1</v>
      </c>
      <c r="DT16" s="23" t="str">
        <f t="shared" si="20"/>
        <v/>
      </c>
      <c r="DU16" s="23" t="str">
        <f t="shared" si="21"/>
        <v/>
      </c>
      <c r="DV16" s="23" t="str">
        <f t="shared" si="22"/>
        <v/>
      </c>
      <c r="DW16" s="23" t="str">
        <f t="shared" si="23"/>
        <v/>
      </c>
      <c r="DX16" s="23" t="str">
        <f t="shared" si="24"/>
        <v/>
      </c>
      <c r="DY16" s="23" t="str">
        <f t="shared" si="25"/>
        <v/>
      </c>
      <c r="DZ16" s="23" t="str">
        <f t="shared" si="26"/>
        <v/>
      </c>
      <c r="EA16" s="23" t="str">
        <f t="shared" si="27"/>
        <v/>
      </c>
      <c r="EB16" s="23" t="str">
        <f t="shared" si="28"/>
        <v/>
      </c>
      <c r="EC16" s="23" t="str">
        <f t="shared" si="29"/>
        <v/>
      </c>
      <c r="ED16" s="23" t="str">
        <f t="shared" si="30"/>
        <v/>
      </c>
      <c r="EE16" s="23" t="str">
        <f t="shared" si="31"/>
        <v/>
      </c>
    </row>
    <row r="17" spans="1:135" ht="11.25" customHeight="1">
      <c r="A17" s="21" t="s">
        <v>245</v>
      </c>
      <c r="B17" s="77" t="s">
        <v>72</v>
      </c>
      <c r="C17" s="77" t="s">
        <v>196</v>
      </c>
      <c r="D17" s="21" t="s">
        <v>50</v>
      </c>
      <c r="E17" s="78">
        <v>1</v>
      </c>
      <c r="F17" s="77" t="s">
        <v>215</v>
      </c>
      <c r="G17" s="91">
        <v>34264</v>
      </c>
      <c r="H17" s="100"/>
      <c r="I17" s="34"/>
      <c r="J17" s="30"/>
      <c r="K17" s="37"/>
      <c r="L17" s="34">
        <v>1</v>
      </c>
      <c r="M17" s="38"/>
      <c r="N17" s="37" t="s">
        <v>322</v>
      </c>
      <c r="O17" s="20">
        <f t="shared" si="0"/>
        <v>3</v>
      </c>
      <c r="P17" s="20">
        <f t="shared" si="1"/>
        <v>10</v>
      </c>
      <c r="Q17" s="20">
        <f t="shared" si="2"/>
        <v>1993</v>
      </c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DC17" s="23" t="str">
        <f t="shared" si="3"/>
        <v/>
      </c>
      <c r="DD17" s="23" t="str">
        <f t="shared" si="4"/>
        <v/>
      </c>
      <c r="DE17" s="23" t="str">
        <f t="shared" si="5"/>
        <v/>
      </c>
      <c r="DF17" s="23" t="str">
        <f t="shared" si="6"/>
        <v/>
      </c>
      <c r="DG17" s="23" t="str">
        <f t="shared" si="7"/>
        <v/>
      </c>
      <c r="DH17" s="23" t="str">
        <f t="shared" si="8"/>
        <v/>
      </c>
      <c r="DI17" s="23" t="str">
        <f t="shared" si="9"/>
        <v/>
      </c>
      <c r="DJ17" s="23" t="str">
        <f t="shared" si="10"/>
        <v/>
      </c>
      <c r="DK17" s="23" t="str">
        <f t="shared" si="11"/>
        <v/>
      </c>
      <c r="DL17" s="23" t="str">
        <f t="shared" si="12"/>
        <v/>
      </c>
      <c r="DM17" s="23" t="str">
        <f t="shared" si="13"/>
        <v/>
      </c>
      <c r="DN17" s="23" t="str">
        <f t="shared" si="14"/>
        <v/>
      </c>
      <c r="DO17" s="23" t="str">
        <f t="shared" si="15"/>
        <v/>
      </c>
      <c r="DP17" s="23" t="str">
        <f t="shared" si="16"/>
        <v/>
      </c>
      <c r="DQ17" s="23" t="str">
        <f t="shared" si="17"/>
        <v/>
      </c>
      <c r="DR17" s="23" t="str">
        <f t="shared" si="18"/>
        <v/>
      </c>
      <c r="DS17" s="23">
        <f t="shared" si="19"/>
        <v>1</v>
      </c>
      <c r="DT17" s="23" t="str">
        <f t="shared" si="20"/>
        <v/>
      </c>
      <c r="DU17" s="23" t="str">
        <f t="shared" si="21"/>
        <v/>
      </c>
      <c r="DV17" s="23" t="str">
        <f t="shared" si="22"/>
        <v/>
      </c>
      <c r="DW17" s="23" t="str">
        <f t="shared" si="23"/>
        <v/>
      </c>
      <c r="DX17" s="23" t="str">
        <f t="shared" si="24"/>
        <v/>
      </c>
      <c r="DY17" s="23" t="str">
        <f t="shared" si="25"/>
        <v/>
      </c>
      <c r="DZ17" s="23" t="str">
        <f t="shared" si="26"/>
        <v/>
      </c>
      <c r="EA17" s="23" t="str">
        <f t="shared" si="27"/>
        <v/>
      </c>
      <c r="EB17" s="23" t="str">
        <f t="shared" si="28"/>
        <v/>
      </c>
      <c r="EC17" s="23" t="str">
        <f t="shared" si="29"/>
        <v/>
      </c>
      <c r="ED17" s="23" t="str">
        <f t="shared" si="30"/>
        <v/>
      </c>
      <c r="EE17" s="23" t="str">
        <f t="shared" si="31"/>
        <v/>
      </c>
    </row>
    <row r="18" spans="1:135" ht="11.25" customHeight="1">
      <c r="A18" s="21" t="s">
        <v>245</v>
      </c>
      <c r="B18" s="77" t="s">
        <v>81</v>
      </c>
      <c r="C18" s="77" t="s">
        <v>279</v>
      </c>
      <c r="D18" s="21" t="s">
        <v>153</v>
      </c>
      <c r="E18" s="78">
        <v>1</v>
      </c>
      <c r="F18" s="77" t="s">
        <v>215</v>
      </c>
      <c r="G18" s="91">
        <v>34265</v>
      </c>
      <c r="H18" s="100">
        <v>34271</v>
      </c>
      <c r="I18" s="34"/>
      <c r="J18" s="30"/>
      <c r="K18" s="37"/>
      <c r="L18" s="34">
        <v>0</v>
      </c>
      <c r="M18" s="38" t="s">
        <v>281</v>
      </c>
      <c r="N18" s="37" t="s">
        <v>322</v>
      </c>
      <c r="O18" s="20">
        <f t="shared" ref="O18" si="32">IF(DAY(G18)&lt;=10,1,IF(DAY(G18)&gt;20,3,2))</f>
        <v>3</v>
      </c>
      <c r="P18" s="20">
        <f t="shared" ref="P18" si="33">MONTH(G18)</f>
        <v>10</v>
      </c>
      <c r="Q18" s="20">
        <f t="shared" ref="Q18" si="34">YEAR(G18)</f>
        <v>1993</v>
      </c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  <c r="AR18" s="29"/>
      <c r="AS18" s="29"/>
      <c r="AT18" s="29"/>
      <c r="AU18" s="29"/>
      <c r="AV18" s="29"/>
      <c r="AW18" s="29"/>
      <c r="AX18" s="29"/>
      <c r="AY18" s="29"/>
      <c r="AZ18" s="29"/>
      <c r="BA18" s="29"/>
      <c r="BB18" s="29"/>
      <c r="DC18" s="23" t="str">
        <f t="shared" ref="DC18" si="35">IF(Q18=1977,IF($E18=0,"",$E18),"")</f>
        <v/>
      </c>
      <c r="DD18" s="23" t="str">
        <f t="shared" ref="DD18" si="36">IF(Q18=1978,IF($E18=0,"",$E18),"")</f>
        <v/>
      </c>
      <c r="DE18" s="23" t="str">
        <f t="shared" ref="DE18" si="37">IF(Q18=1979,IF($E18=0,"",$E18),"")</f>
        <v/>
      </c>
      <c r="DF18" s="23" t="str">
        <f t="shared" ref="DF18" si="38">IF(Q18=1980,IF($E18=0,"",$E18),"")</f>
        <v/>
      </c>
      <c r="DG18" s="23" t="str">
        <f t="shared" ref="DG18" si="39">IF(Q18=1981,IF($E18=0,"",$E18),"")</f>
        <v/>
      </c>
      <c r="DH18" s="23" t="str">
        <f t="shared" ref="DH18" si="40">IF(Q18=1982,IF($E18=0,"",$E18),"")</f>
        <v/>
      </c>
      <c r="DI18" s="23" t="str">
        <f t="shared" ref="DI18" si="41">IF(Q18=1983,IF($E18=0,"",$E18),"")</f>
        <v/>
      </c>
      <c r="DJ18" s="23" t="str">
        <f t="shared" ref="DJ18" si="42">IF(Q18=1984,IF($E18=0,"",$E18),"")</f>
        <v/>
      </c>
      <c r="DK18" s="23" t="str">
        <f t="shared" ref="DK18" si="43">IF(Q18=1985,IF($E18=0,"",$E18),"")</f>
        <v/>
      </c>
      <c r="DL18" s="23" t="str">
        <f t="shared" ref="DL18" si="44">IF(Q18=1986,IF($E18=0,"",$E18),"")</f>
        <v/>
      </c>
      <c r="DM18" s="23" t="str">
        <f t="shared" ref="DM18" si="45">IF(Q18=1987,IF($E18=0,"",$E18),"")</f>
        <v/>
      </c>
      <c r="DN18" s="23" t="str">
        <f t="shared" ref="DN18" si="46">IF(Q18=1988,IF($E18=0,"",$E18),"")</f>
        <v/>
      </c>
      <c r="DO18" s="23" t="str">
        <f t="shared" ref="DO18" si="47">IF(Q18=1989,IF($E18=0,"",$E18),"")</f>
        <v/>
      </c>
      <c r="DP18" s="23" t="str">
        <f t="shared" ref="DP18" si="48">IF(Q18=1990,IF($E18=0,"",$E18),"")</f>
        <v/>
      </c>
      <c r="DQ18" s="23" t="str">
        <f t="shared" ref="DQ18" si="49">IF(Q18=1991,IF($E18=0,"",$E18),"")</f>
        <v/>
      </c>
      <c r="DR18" s="23" t="str">
        <f t="shared" ref="DR18" si="50">IF(Q18=1992,IF($E18=0,"",$E18),"")</f>
        <v/>
      </c>
      <c r="DS18" s="23">
        <f t="shared" ref="DS18" si="51">IF(Q18=1993,IF($E18=0,"",$E18),"")</f>
        <v>1</v>
      </c>
      <c r="DT18" s="23" t="str">
        <f t="shared" ref="DT18" si="52">IF(Q18=1994,IF($E18=0,"",$E18),"")</f>
        <v/>
      </c>
      <c r="DU18" s="23" t="str">
        <f t="shared" ref="DU18" si="53">IF(Q18=1995,IF($E18=0,"",$E18),"")</f>
        <v/>
      </c>
      <c r="DV18" s="23" t="str">
        <f t="shared" ref="DV18" si="54">IF(Q18=1996,IF($E18=0,"",$E18),"")</f>
        <v/>
      </c>
      <c r="DW18" s="23" t="str">
        <f t="shared" ref="DW18" si="55">IF(Q18=1997,IF($E18=0,"",$E18),"")</f>
        <v/>
      </c>
      <c r="DX18" s="23" t="str">
        <f t="shared" ref="DX18" si="56">IF(Q18=1998,IF($E18=0,"",$E18),"")</f>
        <v/>
      </c>
      <c r="DY18" s="23" t="str">
        <f t="shared" ref="DY18" si="57">IF(Q18=1999,IF($E18=0,"",$E18),"")</f>
        <v/>
      </c>
      <c r="DZ18" s="23" t="str">
        <f t="shared" ref="DZ18" si="58">IF(Q18=2000,IF($E18=0,"",$E18),"")</f>
        <v/>
      </c>
      <c r="EA18" s="23" t="str">
        <f t="shared" ref="EA18" si="59">IF(Q18=2001,IF($E18=0,"",$E18),"")</f>
        <v/>
      </c>
      <c r="EB18" s="23" t="str">
        <f t="shared" ref="EB18" si="60">IF(Q18=2002,IF($E18=0,"",$E18),"")</f>
        <v/>
      </c>
      <c r="EC18" s="23" t="str">
        <f t="shared" ref="EC18" si="61">IF(Q18=2003,IF($E18=0,"",$E18),"")</f>
        <v/>
      </c>
      <c r="ED18" s="23" t="str">
        <f t="shared" ref="ED18" si="62">IF(Q18=2004,IF($E18=0,"",$E18),"")</f>
        <v/>
      </c>
      <c r="EE18" s="23" t="str">
        <f t="shared" ref="EE18" si="63">IF(Q18=2005,IF($E18=0,"",$E18),"")</f>
        <v/>
      </c>
    </row>
    <row r="19" spans="1:135" ht="11.25" customHeight="1">
      <c r="A19" s="70" t="s">
        <v>245</v>
      </c>
      <c r="B19" s="69" t="s">
        <v>81</v>
      </c>
      <c r="C19" s="69" t="s">
        <v>137</v>
      </c>
      <c r="D19" s="70" t="s">
        <v>153</v>
      </c>
      <c r="E19" s="71">
        <v>1</v>
      </c>
      <c r="F19" s="69" t="s">
        <v>252</v>
      </c>
      <c r="G19" s="89">
        <v>34477</v>
      </c>
      <c r="H19" s="99">
        <v>34483</v>
      </c>
      <c r="I19" s="72"/>
      <c r="J19" s="73"/>
      <c r="K19" s="74"/>
      <c r="L19" s="72">
        <v>1</v>
      </c>
      <c r="M19" s="75"/>
      <c r="N19" s="74" t="s">
        <v>322</v>
      </c>
      <c r="O19" s="76">
        <f t="shared" si="0"/>
        <v>3</v>
      </c>
      <c r="P19" s="76">
        <f t="shared" si="1"/>
        <v>5</v>
      </c>
      <c r="Q19" s="76">
        <f t="shared" si="2"/>
        <v>1994</v>
      </c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DC19" s="23" t="str">
        <f t="shared" si="3"/>
        <v/>
      </c>
      <c r="DD19" s="23" t="str">
        <f t="shared" si="4"/>
        <v/>
      </c>
      <c r="DE19" s="23" t="str">
        <f t="shared" si="5"/>
        <v/>
      </c>
      <c r="DF19" s="23" t="str">
        <f t="shared" si="6"/>
        <v/>
      </c>
      <c r="DG19" s="23" t="str">
        <f t="shared" si="7"/>
        <v/>
      </c>
      <c r="DH19" s="23" t="str">
        <f t="shared" si="8"/>
        <v/>
      </c>
      <c r="DI19" s="23" t="str">
        <f t="shared" si="9"/>
        <v/>
      </c>
      <c r="DJ19" s="23" t="str">
        <f t="shared" si="10"/>
        <v/>
      </c>
      <c r="DK19" s="23" t="str">
        <f t="shared" si="11"/>
        <v/>
      </c>
      <c r="DL19" s="23" t="str">
        <f t="shared" si="12"/>
        <v/>
      </c>
      <c r="DM19" s="23" t="str">
        <f t="shared" si="13"/>
        <v/>
      </c>
      <c r="DN19" s="23" t="str">
        <f t="shared" si="14"/>
        <v/>
      </c>
      <c r="DO19" s="23" t="str">
        <f t="shared" si="15"/>
        <v/>
      </c>
      <c r="DP19" s="23" t="str">
        <f t="shared" si="16"/>
        <v/>
      </c>
      <c r="DQ19" s="23" t="str">
        <f t="shared" si="17"/>
        <v/>
      </c>
      <c r="DR19" s="23" t="str">
        <f t="shared" si="18"/>
        <v/>
      </c>
      <c r="DS19" s="23" t="str">
        <f t="shared" si="19"/>
        <v/>
      </c>
      <c r="DT19" s="23">
        <f t="shared" si="20"/>
        <v>1</v>
      </c>
      <c r="DU19" s="23" t="str">
        <f t="shared" si="21"/>
        <v/>
      </c>
      <c r="DV19" s="23" t="str">
        <f t="shared" si="22"/>
        <v/>
      </c>
      <c r="DW19" s="23" t="str">
        <f t="shared" si="23"/>
        <v/>
      </c>
      <c r="DX19" s="23" t="str">
        <f t="shared" si="24"/>
        <v/>
      </c>
      <c r="DY19" s="23" t="str">
        <f t="shared" si="25"/>
        <v/>
      </c>
      <c r="DZ19" s="23" t="str">
        <f t="shared" si="26"/>
        <v/>
      </c>
      <c r="EA19" s="23" t="str">
        <f t="shared" si="27"/>
        <v/>
      </c>
      <c r="EB19" s="23" t="str">
        <f t="shared" si="28"/>
        <v/>
      </c>
      <c r="EC19" s="23" t="str">
        <f t="shared" si="29"/>
        <v/>
      </c>
      <c r="ED19" s="23" t="str">
        <f t="shared" si="30"/>
        <v/>
      </c>
      <c r="EE19" s="23" t="str">
        <f t="shared" si="31"/>
        <v/>
      </c>
    </row>
    <row r="20" spans="1:135" ht="11.25" customHeight="1">
      <c r="A20" s="21" t="s">
        <v>245</v>
      </c>
      <c r="B20" s="77" t="s">
        <v>72</v>
      </c>
      <c r="C20" s="77" t="s">
        <v>176</v>
      </c>
      <c r="D20" s="21" t="s">
        <v>50</v>
      </c>
      <c r="E20" s="78">
        <v>1</v>
      </c>
      <c r="F20" s="77" t="s">
        <v>155</v>
      </c>
      <c r="G20" s="91">
        <v>35220</v>
      </c>
      <c r="H20" s="100">
        <v>35222</v>
      </c>
      <c r="I20" s="34"/>
      <c r="J20" s="30"/>
      <c r="K20" s="37"/>
      <c r="L20" s="34">
        <v>1</v>
      </c>
      <c r="M20" s="38"/>
      <c r="N20" s="37" t="s">
        <v>322</v>
      </c>
      <c r="O20" s="20">
        <f t="shared" si="0"/>
        <v>1</v>
      </c>
      <c r="P20" s="20">
        <f t="shared" si="1"/>
        <v>6</v>
      </c>
      <c r="Q20" s="20">
        <f t="shared" si="2"/>
        <v>1996</v>
      </c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DC20" s="23" t="str">
        <f t="shared" si="3"/>
        <v/>
      </c>
      <c r="DD20" s="23" t="str">
        <f t="shared" si="4"/>
        <v/>
      </c>
      <c r="DE20" s="23" t="str">
        <f t="shared" si="5"/>
        <v/>
      </c>
      <c r="DF20" s="23" t="str">
        <f t="shared" si="6"/>
        <v/>
      </c>
      <c r="DG20" s="23" t="str">
        <f t="shared" si="7"/>
        <v/>
      </c>
      <c r="DH20" s="23" t="str">
        <f t="shared" si="8"/>
        <v/>
      </c>
      <c r="DI20" s="23" t="str">
        <f t="shared" si="9"/>
        <v/>
      </c>
      <c r="DJ20" s="23" t="str">
        <f t="shared" si="10"/>
        <v/>
      </c>
      <c r="DK20" s="23" t="str">
        <f t="shared" si="11"/>
        <v/>
      </c>
      <c r="DL20" s="23" t="str">
        <f t="shared" si="12"/>
        <v/>
      </c>
      <c r="DM20" s="23" t="str">
        <f t="shared" si="13"/>
        <v/>
      </c>
      <c r="DN20" s="23" t="str">
        <f t="shared" si="14"/>
        <v/>
      </c>
      <c r="DO20" s="23" t="str">
        <f t="shared" si="15"/>
        <v/>
      </c>
      <c r="DP20" s="23" t="str">
        <f t="shared" si="16"/>
        <v/>
      </c>
      <c r="DQ20" s="23" t="str">
        <f t="shared" si="17"/>
        <v/>
      </c>
      <c r="DR20" s="23" t="str">
        <f t="shared" si="18"/>
        <v/>
      </c>
      <c r="DS20" s="23" t="str">
        <f t="shared" si="19"/>
        <v/>
      </c>
      <c r="DT20" s="23" t="str">
        <f t="shared" si="20"/>
        <v/>
      </c>
      <c r="DU20" s="23" t="str">
        <f t="shared" si="21"/>
        <v/>
      </c>
      <c r="DV20" s="23">
        <f t="shared" si="22"/>
        <v>1</v>
      </c>
      <c r="DW20" s="23" t="str">
        <f t="shared" si="23"/>
        <v/>
      </c>
      <c r="DX20" s="23" t="str">
        <f t="shared" si="24"/>
        <v/>
      </c>
      <c r="DY20" s="23" t="str">
        <f t="shared" si="25"/>
        <v/>
      </c>
      <c r="DZ20" s="23" t="str">
        <f t="shared" si="26"/>
        <v/>
      </c>
      <c r="EA20" s="23" t="str">
        <f t="shared" si="27"/>
        <v/>
      </c>
      <c r="EB20" s="23" t="str">
        <f t="shared" si="28"/>
        <v/>
      </c>
      <c r="EC20" s="23" t="str">
        <f t="shared" si="29"/>
        <v/>
      </c>
      <c r="ED20" s="23" t="str">
        <f t="shared" si="30"/>
        <v/>
      </c>
      <c r="EE20" s="23" t="str">
        <f t="shared" si="31"/>
        <v/>
      </c>
    </row>
    <row r="21" spans="1:135" ht="11.25" customHeight="1">
      <c r="A21" s="70" t="s">
        <v>245</v>
      </c>
      <c r="B21" s="69" t="s">
        <v>72</v>
      </c>
      <c r="C21" s="69" t="s">
        <v>269</v>
      </c>
      <c r="D21" s="70" t="s">
        <v>50</v>
      </c>
      <c r="E21" s="71">
        <v>1</v>
      </c>
      <c r="F21" s="69" t="s">
        <v>155</v>
      </c>
      <c r="G21" s="89">
        <v>35227</v>
      </c>
      <c r="H21" s="99">
        <v>35229</v>
      </c>
      <c r="I21" s="72"/>
      <c r="J21" s="73"/>
      <c r="K21" s="74"/>
      <c r="L21" s="72">
        <v>1</v>
      </c>
      <c r="M21" s="75"/>
      <c r="N21" s="74" t="s">
        <v>322</v>
      </c>
      <c r="O21" s="76">
        <f t="shared" si="0"/>
        <v>2</v>
      </c>
      <c r="P21" s="76">
        <f t="shared" si="1"/>
        <v>6</v>
      </c>
      <c r="Q21" s="76">
        <f t="shared" si="2"/>
        <v>1996</v>
      </c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DC21" s="23" t="str">
        <f t="shared" si="3"/>
        <v/>
      </c>
      <c r="DD21" s="23" t="str">
        <f t="shared" si="4"/>
        <v/>
      </c>
      <c r="DE21" s="23" t="str">
        <f t="shared" si="5"/>
        <v/>
      </c>
      <c r="DF21" s="23" t="str">
        <f t="shared" si="6"/>
        <v/>
      </c>
      <c r="DG21" s="23" t="str">
        <f t="shared" si="7"/>
        <v/>
      </c>
      <c r="DH21" s="23" t="str">
        <f t="shared" si="8"/>
        <v/>
      </c>
      <c r="DI21" s="23" t="str">
        <f t="shared" si="9"/>
        <v/>
      </c>
      <c r="DJ21" s="23" t="str">
        <f t="shared" si="10"/>
        <v/>
      </c>
      <c r="DK21" s="23" t="str">
        <f t="shared" si="11"/>
        <v/>
      </c>
      <c r="DL21" s="23" t="str">
        <f t="shared" si="12"/>
        <v/>
      </c>
      <c r="DM21" s="23" t="str">
        <f t="shared" si="13"/>
        <v/>
      </c>
      <c r="DN21" s="23" t="str">
        <f t="shared" si="14"/>
        <v/>
      </c>
      <c r="DO21" s="23" t="str">
        <f t="shared" si="15"/>
        <v/>
      </c>
      <c r="DP21" s="23" t="str">
        <f t="shared" si="16"/>
        <v/>
      </c>
      <c r="DQ21" s="23" t="str">
        <f t="shared" si="17"/>
        <v/>
      </c>
      <c r="DR21" s="23" t="str">
        <f t="shared" si="18"/>
        <v/>
      </c>
      <c r="DS21" s="23" t="str">
        <f t="shared" si="19"/>
        <v/>
      </c>
      <c r="DT21" s="23" t="str">
        <f t="shared" si="20"/>
        <v/>
      </c>
      <c r="DU21" s="23" t="str">
        <f t="shared" si="21"/>
        <v/>
      </c>
      <c r="DV21" s="23">
        <f t="shared" si="22"/>
        <v>1</v>
      </c>
      <c r="DW21" s="23" t="str">
        <f t="shared" si="23"/>
        <v/>
      </c>
      <c r="DX21" s="23" t="str">
        <f t="shared" si="24"/>
        <v/>
      </c>
      <c r="DY21" s="23" t="str">
        <f t="shared" si="25"/>
        <v/>
      </c>
      <c r="DZ21" s="23" t="str">
        <f t="shared" si="26"/>
        <v/>
      </c>
      <c r="EA21" s="23" t="str">
        <f t="shared" si="27"/>
        <v/>
      </c>
      <c r="EB21" s="23" t="str">
        <f t="shared" si="28"/>
        <v/>
      </c>
      <c r="EC21" s="23" t="str">
        <f t="shared" si="29"/>
        <v/>
      </c>
      <c r="ED21" s="23" t="str">
        <f t="shared" si="30"/>
        <v/>
      </c>
      <c r="EE21" s="23" t="str">
        <f t="shared" si="31"/>
        <v/>
      </c>
    </row>
    <row r="22" spans="1:135" ht="11.25" customHeight="1">
      <c r="A22" s="21" t="s">
        <v>245</v>
      </c>
      <c r="B22" s="77" t="s">
        <v>78</v>
      </c>
      <c r="C22" s="77" t="s">
        <v>135</v>
      </c>
      <c r="D22" s="21"/>
      <c r="E22" s="78">
        <v>1</v>
      </c>
      <c r="F22" s="77" t="s">
        <v>215</v>
      </c>
      <c r="G22" s="91">
        <v>35330</v>
      </c>
      <c r="H22" s="100">
        <v>35335</v>
      </c>
      <c r="I22" s="34"/>
      <c r="J22" s="30"/>
      <c r="K22" s="37"/>
      <c r="L22" s="34">
        <v>1</v>
      </c>
      <c r="M22" s="38"/>
      <c r="N22" s="37" t="s">
        <v>322</v>
      </c>
      <c r="O22" s="20">
        <f t="shared" si="0"/>
        <v>3</v>
      </c>
      <c r="P22" s="20">
        <f t="shared" si="1"/>
        <v>9</v>
      </c>
      <c r="Q22" s="20">
        <f t="shared" si="2"/>
        <v>1996</v>
      </c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  <c r="AV22" s="29"/>
      <c r="AW22" s="29"/>
      <c r="AX22" s="29"/>
      <c r="AY22" s="29"/>
      <c r="AZ22" s="29"/>
      <c r="BA22" s="29"/>
      <c r="BB22" s="29"/>
      <c r="DC22" s="23" t="str">
        <f t="shared" si="3"/>
        <v/>
      </c>
      <c r="DD22" s="23" t="str">
        <f t="shared" si="4"/>
        <v/>
      </c>
      <c r="DE22" s="23" t="str">
        <f t="shared" si="5"/>
        <v/>
      </c>
      <c r="DF22" s="23" t="str">
        <f t="shared" si="6"/>
        <v/>
      </c>
      <c r="DG22" s="23" t="str">
        <f t="shared" si="7"/>
        <v/>
      </c>
      <c r="DH22" s="23" t="str">
        <f t="shared" si="8"/>
        <v/>
      </c>
      <c r="DI22" s="23" t="str">
        <f t="shared" si="9"/>
        <v/>
      </c>
      <c r="DJ22" s="23" t="str">
        <f t="shared" si="10"/>
        <v/>
      </c>
      <c r="DK22" s="23" t="str">
        <f t="shared" si="11"/>
        <v/>
      </c>
      <c r="DL22" s="23" t="str">
        <f t="shared" si="12"/>
        <v/>
      </c>
      <c r="DM22" s="23" t="str">
        <f t="shared" si="13"/>
        <v/>
      </c>
      <c r="DN22" s="23" t="str">
        <f t="shared" si="14"/>
        <v/>
      </c>
      <c r="DO22" s="23" t="str">
        <f t="shared" si="15"/>
        <v/>
      </c>
      <c r="DP22" s="23" t="str">
        <f t="shared" si="16"/>
        <v/>
      </c>
      <c r="DQ22" s="23" t="str">
        <f t="shared" si="17"/>
        <v/>
      </c>
      <c r="DR22" s="23" t="str">
        <f t="shared" si="18"/>
        <v/>
      </c>
      <c r="DS22" s="23" t="str">
        <f t="shared" si="19"/>
        <v/>
      </c>
      <c r="DT22" s="23" t="str">
        <f t="shared" si="20"/>
        <v/>
      </c>
      <c r="DU22" s="23" t="str">
        <f t="shared" si="21"/>
        <v/>
      </c>
      <c r="DV22" s="23">
        <f t="shared" si="22"/>
        <v>1</v>
      </c>
      <c r="DW22" s="23" t="str">
        <f t="shared" si="23"/>
        <v/>
      </c>
      <c r="DX22" s="23" t="str">
        <f t="shared" si="24"/>
        <v/>
      </c>
      <c r="DY22" s="23" t="str">
        <f t="shared" si="25"/>
        <v/>
      </c>
      <c r="DZ22" s="23" t="str">
        <f t="shared" si="26"/>
        <v/>
      </c>
      <c r="EA22" s="23" t="str">
        <f t="shared" si="27"/>
        <v/>
      </c>
      <c r="EB22" s="23" t="str">
        <f t="shared" si="28"/>
        <v/>
      </c>
      <c r="EC22" s="23" t="str">
        <f t="shared" si="29"/>
        <v/>
      </c>
      <c r="ED22" s="23" t="str">
        <f t="shared" si="30"/>
        <v/>
      </c>
      <c r="EE22" s="23" t="str">
        <f t="shared" si="31"/>
        <v/>
      </c>
    </row>
    <row r="23" spans="1:135" ht="11.25" customHeight="1">
      <c r="A23" s="70" t="s">
        <v>245</v>
      </c>
      <c r="B23" s="69" t="s">
        <v>72</v>
      </c>
      <c r="C23" s="69" t="s">
        <v>270</v>
      </c>
      <c r="D23" s="70" t="s">
        <v>50</v>
      </c>
      <c r="E23" s="71">
        <v>1</v>
      </c>
      <c r="F23" s="69" t="s">
        <v>215</v>
      </c>
      <c r="G23" s="89">
        <v>35332</v>
      </c>
      <c r="H23" s="99"/>
      <c r="I23" s="72"/>
      <c r="J23" s="73"/>
      <c r="K23" s="74"/>
      <c r="L23" s="72">
        <v>1</v>
      </c>
      <c r="M23" s="75"/>
      <c r="N23" s="74" t="s">
        <v>322</v>
      </c>
      <c r="O23" s="76">
        <f t="shared" si="0"/>
        <v>3</v>
      </c>
      <c r="P23" s="76">
        <f t="shared" si="1"/>
        <v>9</v>
      </c>
      <c r="Q23" s="76">
        <f t="shared" si="2"/>
        <v>1996</v>
      </c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DC23" s="23" t="str">
        <f t="shared" si="3"/>
        <v/>
      </c>
      <c r="DD23" s="23" t="str">
        <f t="shared" si="4"/>
        <v/>
      </c>
      <c r="DE23" s="23" t="str">
        <f t="shared" si="5"/>
        <v/>
      </c>
      <c r="DF23" s="23" t="str">
        <f t="shared" si="6"/>
        <v/>
      </c>
      <c r="DG23" s="23" t="str">
        <f t="shared" si="7"/>
        <v/>
      </c>
      <c r="DH23" s="23" t="str">
        <f t="shared" si="8"/>
        <v/>
      </c>
      <c r="DI23" s="23" t="str">
        <f t="shared" si="9"/>
        <v/>
      </c>
      <c r="DJ23" s="23" t="str">
        <f t="shared" si="10"/>
        <v/>
      </c>
      <c r="DK23" s="23" t="str">
        <f t="shared" si="11"/>
        <v/>
      </c>
      <c r="DL23" s="23" t="str">
        <f t="shared" si="12"/>
        <v/>
      </c>
      <c r="DM23" s="23" t="str">
        <f t="shared" si="13"/>
        <v/>
      </c>
      <c r="DN23" s="23" t="str">
        <f t="shared" si="14"/>
        <v/>
      </c>
      <c r="DO23" s="23" t="str">
        <f t="shared" si="15"/>
        <v/>
      </c>
      <c r="DP23" s="23" t="str">
        <f t="shared" si="16"/>
        <v/>
      </c>
      <c r="DQ23" s="23" t="str">
        <f t="shared" si="17"/>
        <v/>
      </c>
      <c r="DR23" s="23" t="str">
        <f t="shared" si="18"/>
        <v/>
      </c>
      <c r="DS23" s="23" t="str">
        <f t="shared" si="19"/>
        <v/>
      </c>
      <c r="DT23" s="23" t="str">
        <f t="shared" si="20"/>
        <v/>
      </c>
      <c r="DU23" s="23" t="str">
        <f t="shared" si="21"/>
        <v/>
      </c>
      <c r="DV23" s="23">
        <f t="shared" si="22"/>
        <v>1</v>
      </c>
      <c r="DW23" s="23" t="str">
        <f t="shared" si="23"/>
        <v/>
      </c>
      <c r="DX23" s="23" t="str">
        <f t="shared" si="24"/>
        <v/>
      </c>
      <c r="DY23" s="23" t="str">
        <f t="shared" si="25"/>
        <v/>
      </c>
      <c r="DZ23" s="23" t="str">
        <f t="shared" si="26"/>
        <v/>
      </c>
      <c r="EA23" s="23" t="str">
        <f t="shared" si="27"/>
        <v/>
      </c>
      <c r="EB23" s="23" t="str">
        <f t="shared" si="28"/>
        <v/>
      </c>
      <c r="EC23" s="23" t="str">
        <f t="shared" si="29"/>
        <v/>
      </c>
      <c r="ED23" s="23" t="str">
        <f t="shared" si="30"/>
        <v/>
      </c>
      <c r="EE23" s="23" t="str">
        <f t="shared" si="31"/>
        <v/>
      </c>
    </row>
    <row r="24" spans="1:135" ht="11.25" customHeight="1">
      <c r="A24" s="21" t="s">
        <v>245</v>
      </c>
      <c r="B24" s="77" t="s">
        <v>78</v>
      </c>
      <c r="C24" s="77" t="s">
        <v>272</v>
      </c>
      <c r="D24" s="21" t="s">
        <v>153</v>
      </c>
      <c r="E24" s="78">
        <v>1</v>
      </c>
      <c r="F24" s="77" t="s">
        <v>215</v>
      </c>
      <c r="G24" s="91">
        <v>35354</v>
      </c>
      <c r="H24" s="100">
        <v>35357</v>
      </c>
      <c r="I24" s="34"/>
      <c r="J24" s="30"/>
      <c r="K24" s="37"/>
      <c r="L24" s="34">
        <v>1</v>
      </c>
      <c r="M24" s="38"/>
      <c r="N24" s="37" t="s">
        <v>322</v>
      </c>
      <c r="O24" s="20">
        <f t="shared" si="0"/>
        <v>2</v>
      </c>
      <c r="P24" s="20">
        <f t="shared" si="1"/>
        <v>10</v>
      </c>
      <c r="Q24" s="20">
        <f t="shared" si="2"/>
        <v>1996</v>
      </c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DC24" s="23" t="str">
        <f t="shared" si="3"/>
        <v/>
      </c>
      <c r="DD24" s="23" t="str">
        <f t="shared" si="4"/>
        <v/>
      </c>
      <c r="DE24" s="23" t="str">
        <f t="shared" si="5"/>
        <v/>
      </c>
      <c r="DF24" s="23" t="str">
        <f t="shared" si="6"/>
        <v/>
      </c>
      <c r="DG24" s="23" t="str">
        <f t="shared" si="7"/>
        <v/>
      </c>
      <c r="DH24" s="23" t="str">
        <f t="shared" si="8"/>
        <v/>
      </c>
      <c r="DI24" s="23" t="str">
        <f t="shared" si="9"/>
        <v/>
      </c>
      <c r="DJ24" s="23" t="str">
        <f t="shared" si="10"/>
        <v/>
      </c>
      <c r="DK24" s="23" t="str">
        <f t="shared" si="11"/>
        <v/>
      </c>
      <c r="DL24" s="23" t="str">
        <f t="shared" si="12"/>
        <v/>
      </c>
      <c r="DM24" s="23" t="str">
        <f t="shared" si="13"/>
        <v/>
      </c>
      <c r="DN24" s="23" t="str">
        <f t="shared" si="14"/>
        <v/>
      </c>
      <c r="DO24" s="23" t="str">
        <f t="shared" si="15"/>
        <v/>
      </c>
      <c r="DP24" s="23" t="str">
        <f t="shared" si="16"/>
        <v/>
      </c>
      <c r="DQ24" s="23" t="str">
        <f t="shared" si="17"/>
        <v/>
      </c>
      <c r="DR24" s="23" t="str">
        <f t="shared" si="18"/>
        <v/>
      </c>
      <c r="DS24" s="23" t="str">
        <f t="shared" si="19"/>
        <v/>
      </c>
      <c r="DT24" s="23" t="str">
        <f t="shared" si="20"/>
        <v/>
      </c>
      <c r="DU24" s="23" t="str">
        <f t="shared" si="21"/>
        <v/>
      </c>
      <c r="DV24" s="23">
        <f t="shared" si="22"/>
        <v>1</v>
      </c>
      <c r="DW24" s="23" t="str">
        <f t="shared" si="23"/>
        <v/>
      </c>
      <c r="DX24" s="23" t="str">
        <f t="shared" si="24"/>
        <v/>
      </c>
      <c r="DY24" s="23" t="str">
        <f t="shared" si="25"/>
        <v/>
      </c>
      <c r="DZ24" s="23" t="str">
        <f t="shared" si="26"/>
        <v/>
      </c>
      <c r="EA24" s="23" t="str">
        <f t="shared" si="27"/>
        <v/>
      </c>
      <c r="EB24" s="23" t="str">
        <f t="shared" si="28"/>
        <v/>
      </c>
      <c r="EC24" s="23" t="str">
        <f t="shared" si="29"/>
        <v/>
      </c>
      <c r="ED24" s="23" t="str">
        <f t="shared" si="30"/>
        <v/>
      </c>
      <c r="EE24" s="23" t="str">
        <f t="shared" si="31"/>
        <v/>
      </c>
    </row>
    <row r="25" spans="1:135" ht="11.25" customHeight="1">
      <c r="A25" s="70" t="s">
        <v>245</v>
      </c>
      <c r="B25" s="69" t="s">
        <v>72</v>
      </c>
      <c r="C25" s="69" t="s">
        <v>266</v>
      </c>
      <c r="D25" s="70" t="s">
        <v>50</v>
      </c>
      <c r="E25" s="71">
        <v>1</v>
      </c>
      <c r="F25" s="69" t="s">
        <v>252</v>
      </c>
      <c r="G25" s="89">
        <v>36313</v>
      </c>
      <c r="H25" s="99">
        <v>36314</v>
      </c>
      <c r="I25" s="72"/>
      <c r="J25" s="73"/>
      <c r="K25" s="74"/>
      <c r="L25" s="72">
        <v>1</v>
      </c>
      <c r="M25" s="75"/>
      <c r="N25" s="74" t="s">
        <v>322</v>
      </c>
      <c r="O25" s="76">
        <f t="shared" si="0"/>
        <v>1</v>
      </c>
      <c r="P25" s="76">
        <f t="shared" si="1"/>
        <v>6</v>
      </c>
      <c r="Q25" s="76">
        <f t="shared" si="2"/>
        <v>1999</v>
      </c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DC25" s="23" t="str">
        <f t="shared" si="3"/>
        <v/>
      </c>
      <c r="DD25" s="23" t="str">
        <f t="shared" si="4"/>
        <v/>
      </c>
      <c r="DE25" s="23" t="str">
        <f t="shared" si="5"/>
        <v/>
      </c>
      <c r="DF25" s="23" t="str">
        <f t="shared" si="6"/>
        <v/>
      </c>
      <c r="DG25" s="23" t="str">
        <f t="shared" si="7"/>
        <v/>
      </c>
      <c r="DH25" s="23" t="str">
        <f t="shared" si="8"/>
        <v/>
      </c>
      <c r="DI25" s="23" t="str">
        <f t="shared" si="9"/>
        <v/>
      </c>
      <c r="DJ25" s="23" t="str">
        <f t="shared" si="10"/>
        <v/>
      </c>
      <c r="DK25" s="23" t="str">
        <f t="shared" si="11"/>
        <v/>
      </c>
      <c r="DL25" s="23" t="str">
        <f t="shared" si="12"/>
        <v/>
      </c>
      <c r="DM25" s="23" t="str">
        <f t="shared" si="13"/>
        <v/>
      </c>
      <c r="DN25" s="23" t="str">
        <f t="shared" si="14"/>
        <v/>
      </c>
      <c r="DO25" s="23" t="str">
        <f t="shared" si="15"/>
        <v/>
      </c>
      <c r="DP25" s="23" t="str">
        <f t="shared" si="16"/>
        <v/>
      </c>
      <c r="DQ25" s="23" t="str">
        <f t="shared" si="17"/>
        <v/>
      </c>
      <c r="DR25" s="23" t="str">
        <f t="shared" si="18"/>
        <v/>
      </c>
      <c r="DS25" s="23" t="str">
        <f t="shared" si="19"/>
        <v/>
      </c>
      <c r="DT25" s="23" t="str">
        <f t="shared" si="20"/>
        <v/>
      </c>
      <c r="DU25" s="23" t="str">
        <f t="shared" si="21"/>
        <v/>
      </c>
      <c r="DV25" s="23" t="str">
        <f t="shared" si="22"/>
        <v/>
      </c>
      <c r="DW25" s="23" t="str">
        <f t="shared" si="23"/>
        <v/>
      </c>
      <c r="DX25" s="23" t="str">
        <f t="shared" si="24"/>
        <v/>
      </c>
      <c r="DY25" s="23">
        <f t="shared" si="25"/>
        <v>1</v>
      </c>
      <c r="DZ25" s="23" t="str">
        <f t="shared" si="26"/>
        <v/>
      </c>
      <c r="EA25" s="23" t="str">
        <f t="shared" si="27"/>
        <v/>
      </c>
      <c r="EB25" s="23" t="str">
        <f t="shared" si="28"/>
        <v/>
      </c>
      <c r="EC25" s="23" t="str">
        <f t="shared" si="29"/>
        <v/>
      </c>
      <c r="ED25" s="23" t="str">
        <f t="shared" si="30"/>
        <v/>
      </c>
      <c r="EE25" s="23" t="str">
        <f t="shared" si="31"/>
        <v/>
      </c>
    </row>
    <row r="26" spans="1:135" ht="11.25" customHeight="1">
      <c r="A26" s="21" t="s">
        <v>245</v>
      </c>
      <c r="B26" s="77" t="s">
        <v>72</v>
      </c>
      <c r="C26" s="77" t="s">
        <v>267</v>
      </c>
      <c r="D26" s="21" t="s">
        <v>50</v>
      </c>
      <c r="E26" s="78">
        <v>1</v>
      </c>
      <c r="F26" s="77" t="s">
        <v>215</v>
      </c>
      <c r="G26" s="91">
        <v>36429</v>
      </c>
      <c r="H26" s="100">
        <v>36432</v>
      </c>
      <c r="I26" s="34"/>
      <c r="J26" s="30"/>
      <c r="K26" s="37"/>
      <c r="L26" s="34">
        <v>1</v>
      </c>
      <c r="M26" s="38"/>
      <c r="N26" s="37" t="s">
        <v>322</v>
      </c>
      <c r="O26" s="20">
        <f t="shared" si="0"/>
        <v>3</v>
      </c>
      <c r="P26" s="20">
        <f t="shared" si="1"/>
        <v>9</v>
      </c>
      <c r="Q26" s="20">
        <f t="shared" si="2"/>
        <v>1999</v>
      </c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  <c r="AR26" s="29"/>
      <c r="AS26" s="29"/>
      <c r="AT26" s="29"/>
      <c r="AU26" s="29"/>
      <c r="AV26" s="29"/>
      <c r="AW26" s="29"/>
      <c r="AX26" s="29"/>
      <c r="AY26" s="29"/>
      <c r="AZ26" s="29"/>
      <c r="BA26" s="29"/>
      <c r="BB26" s="29"/>
      <c r="DC26" s="23" t="str">
        <f t="shared" si="3"/>
        <v/>
      </c>
      <c r="DD26" s="23" t="str">
        <f t="shared" si="4"/>
        <v/>
      </c>
      <c r="DE26" s="23" t="str">
        <f t="shared" si="5"/>
        <v/>
      </c>
      <c r="DF26" s="23" t="str">
        <f t="shared" si="6"/>
        <v/>
      </c>
      <c r="DG26" s="23" t="str">
        <f t="shared" si="7"/>
        <v/>
      </c>
      <c r="DH26" s="23" t="str">
        <f t="shared" si="8"/>
        <v/>
      </c>
      <c r="DI26" s="23" t="str">
        <f t="shared" si="9"/>
        <v/>
      </c>
      <c r="DJ26" s="23" t="str">
        <f t="shared" si="10"/>
        <v/>
      </c>
      <c r="DK26" s="23" t="str">
        <f t="shared" si="11"/>
        <v/>
      </c>
      <c r="DL26" s="23" t="str">
        <f t="shared" si="12"/>
        <v/>
      </c>
      <c r="DM26" s="23" t="str">
        <f t="shared" si="13"/>
        <v/>
      </c>
      <c r="DN26" s="23" t="str">
        <f t="shared" si="14"/>
        <v/>
      </c>
      <c r="DO26" s="23" t="str">
        <f t="shared" si="15"/>
        <v/>
      </c>
      <c r="DP26" s="23" t="str">
        <f t="shared" si="16"/>
        <v/>
      </c>
      <c r="DQ26" s="23" t="str">
        <f t="shared" si="17"/>
        <v/>
      </c>
      <c r="DR26" s="23" t="str">
        <f t="shared" si="18"/>
        <v/>
      </c>
      <c r="DS26" s="23" t="str">
        <f t="shared" si="19"/>
        <v/>
      </c>
      <c r="DT26" s="23" t="str">
        <f t="shared" si="20"/>
        <v/>
      </c>
      <c r="DU26" s="23" t="str">
        <f t="shared" si="21"/>
        <v/>
      </c>
      <c r="DV26" s="23" t="str">
        <f t="shared" si="22"/>
        <v/>
      </c>
      <c r="DW26" s="23" t="str">
        <f t="shared" si="23"/>
        <v/>
      </c>
      <c r="DX26" s="23" t="str">
        <f t="shared" si="24"/>
        <v/>
      </c>
      <c r="DY26" s="23">
        <f t="shared" si="25"/>
        <v>1</v>
      </c>
      <c r="DZ26" s="23" t="str">
        <f t="shared" si="26"/>
        <v/>
      </c>
      <c r="EA26" s="23" t="str">
        <f t="shared" si="27"/>
        <v/>
      </c>
      <c r="EB26" s="23" t="str">
        <f t="shared" si="28"/>
        <v/>
      </c>
      <c r="EC26" s="23" t="str">
        <f t="shared" si="29"/>
        <v/>
      </c>
      <c r="ED26" s="23" t="str">
        <f t="shared" si="30"/>
        <v/>
      </c>
      <c r="EE26" s="23" t="str">
        <f t="shared" si="31"/>
        <v/>
      </c>
    </row>
    <row r="27" spans="1:135" ht="11.25" customHeight="1">
      <c r="A27" s="70" t="s">
        <v>245</v>
      </c>
      <c r="B27" s="69" t="s">
        <v>72</v>
      </c>
      <c r="C27" s="69" t="s">
        <v>268</v>
      </c>
      <c r="D27" s="70" t="s">
        <v>50</v>
      </c>
      <c r="E27" s="71">
        <v>1</v>
      </c>
      <c r="F27" s="69" t="s">
        <v>155</v>
      </c>
      <c r="G27" s="89">
        <v>36431</v>
      </c>
      <c r="H27" s="99"/>
      <c r="I27" s="72"/>
      <c r="J27" s="73"/>
      <c r="K27" s="74"/>
      <c r="L27" s="72">
        <v>1</v>
      </c>
      <c r="M27" s="75"/>
      <c r="N27" s="74" t="s">
        <v>322</v>
      </c>
      <c r="O27" s="76">
        <f t="shared" si="0"/>
        <v>3</v>
      </c>
      <c r="P27" s="76">
        <f t="shared" si="1"/>
        <v>9</v>
      </c>
      <c r="Q27" s="76">
        <f t="shared" si="2"/>
        <v>1999</v>
      </c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DC27" s="23" t="str">
        <f t="shared" si="3"/>
        <v/>
      </c>
      <c r="DD27" s="23" t="str">
        <f t="shared" si="4"/>
        <v/>
      </c>
      <c r="DE27" s="23" t="str">
        <f t="shared" si="5"/>
        <v/>
      </c>
      <c r="DF27" s="23" t="str">
        <f t="shared" si="6"/>
        <v/>
      </c>
      <c r="DG27" s="23" t="str">
        <f t="shared" si="7"/>
        <v/>
      </c>
      <c r="DH27" s="23" t="str">
        <f t="shared" si="8"/>
        <v/>
      </c>
      <c r="DI27" s="23" t="str">
        <f t="shared" si="9"/>
        <v/>
      </c>
      <c r="DJ27" s="23" t="str">
        <f t="shared" si="10"/>
        <v/>
      </c>
      <c r="DK27" s="23" t="str">
        <f t="shared" si="11"/>
        <v/>
      </c>
      <c r="DL27" s="23" t="str">
        <f t="shared" si="12"/>
        <v/>
      </c>
      <c r="DM27" s="23" t="str">
        <f t="shared" si="13"/>
        <v/>
      </c>
      <c r="DN27" s="23" t="str">
        <f t="shared" si="14"/>
        <v/>
      </c>
      <c r="DO27" s="23" t="str">
        <f t="shared" si="15"/>
        <v/>
      </c>
      <c r="DP27" s="23" t="str">
        <f t="shared" si="16"/>
        <v/>
      </c>
      <c r="DQ27" s="23" t="str">
        <f t="shared" si="17"/>
        <v/>
      </c>
      <c r="DR27" s="23" t="str">
        <f t="shared" si="18"/>
        <v/>
      </c>
      <c r="DS27" s="23" t="str">
        <f t="shared" si="19"/>
        <v/>
      </c>
      <c r="DT27" s="23" t="str">
        <f t="shared" si="20"/>
        <v/>
      </c>
      <c r="DU27" s="23" t="str">
        <f t="shared" si="21"/>
        <v/>
      </c>
      <c r="DV27" s="23" t="str">
        <f t="shared" si="22"/>
        <v/>
      </c>
      <c r="DW27" s="23" t="str">
        <f t="shared" si="23"/>
        <v/>
      </c>
      <c r="DX27" s="23" t="str">
        <f t="shared" si="24"/>
        <v/>
      </c>
      <c r="DY27" s="23">
        <f t="shared" si="25"/>
        <v>1</v>
      </c>
      <c r="DZ27" s="23" t="str">
        <f t="shared" si="26"/>
        <v/>
      </c>
      <c r="EA27" s="23" t="str">
        <f t="shared" si="27"/>
        <v/>
      </c>
      <c r="EB27" s="23" t="str">
        <f t="shared" si="28"/>
        <v/>
      </c>
      <c r="EC27" s="23" t="str">
        <f t="shared" si="29"/>
        <v/>
      </c>
      <c r="ED27" s="23" t="str">
        <f t="shared" si="30"/>
        <v/>
      </c>
      <c r="EE27" s="23" t="str">
        <f t="shared" si="31"/>
        <v/>
      </c>
    </row>
    <row r="28" spans="1:135" ht="11.25" customHeight="1">
      <c r="A28" s="21" t="s">
        <v>245</v>
      </c>
      <c r="B28" s="77" t="s">
        <v>72</v>
      </c>
      <c r="C28" s="77" t="s">
        <v>264</v>
      </c>
      <c r="D28" s="21" t="s">
        <v>50</v>
      </c>
      <c r="E28" s="78">
        <v>1</v>
      </c>
      <c r="F28" s="77" t="s">
        <v>155</v>
      </c>
      <c r="G28" s="91">
        <v>36661</v>
      </c>
      <c r="H28" s="100"/>
      <c r="I28" s="34"/>
      <c r="J28" s="30"/>
      <c r="K28" s="37"/>
      <c r="L28" s="34">
        <v>1</v>
      </c>
      <c r="M28" s="38"/>
      <c r="N28" s="37" t="s">
        <v>322</v>
      </c>
      <c r="O28" s="20">
        <f t="shared" si="0"/>
        <v>2</v>
      </c>
      <c r="P28" s="20">
        <f t="shared" si="1"/>
        <v>5</v>
      </c>
      <c r="Q28" s="20">
        <f t="shared" si="2"/>
        <v>2000</v>
      </c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DC28" s="23" t="str">
        <f t="shared" si="3"/>
        <v/>
      </c>
      <c r="DD28" s="23" t="str">
        <f t="shared" si="4"/>
        <v/>
      </c>
      <c r="DE28" s="23" t="str">
        <f t="shared" si="5"/>
        <v/>
      </c>
      <c r="DF28" s="23" t="str">
        <f t="shared" si="6"/>
        <v/>
      </c>
      <c r="DG28" s="23" t="str">
        <f t="shared" si="7"/>
        <v/>
      </c>
      <c r="DH28" s="23" t="str">
        <f t="shared" si="8"/>
        <v/>
      </c>
      <c r="DI28" s="23" t="str">
        <f t="shared" si="9"/>
        <v/>
      </c>
      <c r="DJ28" s="23" t="str">
        <f t="shared" si="10"/>
        <v/>
      </c>
      <c r="DK28" s="23" t="str">
        <f t="shared" si="11"/>
        <v/>
      </c>
      <c r="DL28" s="23" t="str">
        <f t="shared" si="12"/>
        <v/>
      </c>
      <c r="DM28" s="23" t="str">
        <f t="shared" si="13"/>
        <v/>
      </c>
      <c r="DN28" s="23" t="str">
        <f t="shared" si="14"/>
        <v/>
      </c>
      <c r="DO28" s="23" t="str">
        <f t="shared" si="15"/>
        <v/>
      </c>
      <c r="DP28" s="23" t="str">
        <f t="shared" si="16"/>
        <v/>
      </c>
      <c r="DQ28" s="23" t="str">
        <f t="shared" si="17"/>
        <v/>
      </c>
      <c r="DR28" s="23" t="str">
        <f t="shared" si="18"/>
        <v/>
      </c>
      <c r="DS28" s="23" t="str">
        <f t="shared" si="19"/>
        <v/>
      </c>
      <c r="DT28" s="23" t="str">
        <f t="shared" si="20"/>
        <v/>
      </c>
      <c r="DU28" s="23" t="str">
        <f t="shared" si="21"/>
        <v/>
      </c>
      <c r="DV28" s="23" t="str">
        <f t="shared" si="22"/>
        <v/>
      </c>
      <c r="DW28" s="23" t="str">
        <f t="shared" si="23"/>
        <v/>
      </c>
      <c r="DX28" s="23" t="str">
        <f t="shared" si="24"/>
        <v/>
      </c>
      <c r="DY28" s="23" t="str">
        <f t="shared" si="25"/>
        <v/>
      </c>
      <c r="DZ28" s="23">
        <f t="shared" si="26"/>
        <v>1</v>
      </c>
      <c r="EA28" s="23" t="str">
        <f t="shared" si="27"/>
        <v/>
      </c>
      <c r="EB28" s="23" t="str">
        <f t="shared" si="28"/>
        <v/>
      </c>
      <c r="EC28" s="23" t="str">
        <f t="shared" si="29"/>
        <v/>
      </c>
      <c r="ED28" s="23" t="str">
        <f t="shared" si="30"/>
        <v/>
      </c>
      <c r="EE28" s="23" t="str">
        <f t="shared" si="31"/>
        <v/>
      </c>
    </row>
    <row r="29" spans="1:135" ht="11.25" customHeight="1">
      <c r="A29" s="70" t="s">
        <v>245</v>
      </c>
      <c r="B29" s="69" t="s">
        <v>147</v>
      </c>
      <c r="C29" s="69" t="s">
        <v>159</v>
      </c>
      <c r="D29" s="70" t="s">
        <v>0</v>
      </c>
      <c r="E29" s="71">
        <v>1</v>
      </c>
      <c r="F29" s="69" t="s">
        <v>252</v>
      </c>
      <c r="G29" s="89">
        <v>36684</v>
      </c>
      <c r="H29" s="99">
        <v>36699</v>
      </c>
      <c r="I29" s="72"/>
      <c r="J29" s="73"/>
      <c r="K29" s="74"/>
      <c r="L29" s="72">
        <v>1</v>
      </c>
      <c r="M29" s="75"/>
      <c r="N29" s="74" t="s">
        <v>322</v>
      </c>
      <c r="O29" s="76">
        <f t="shared" si="0"/>
        <v>1</v>
      </c>
      <c r="P29" s="76">
        <f t="shared" si="1"/>
        <v>6</v>
      </c>
      <c r="Q29" s="76">
        <f t="shared" si="2"/>
        <v>2000</v>
      </c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DC29" s="23" t="str">
        <f t="shared" si="3"/>
        <v/>
      </c>
      <c r="DD29" s="23" t="str">
        <f t="shared" si="4"/>
        <v/>
      </c>
      <c r="DE29" s="23" t="str">
        <f t="shared" si="5"/>
        <v/>
      </c>
      <c r="DF29" s="23" t="str">
        <f t="shared" si="6"/>
        <v/>
      </c>
      <c r="DG29" s="23" t="str">
        <f t="shared" si="7"/>
        <v/>
      </c>
      <c r="DH29" s="23" t="str">
        <f t="shared" si="8"/>
        <v/>
      </c>
      <c r="DI29" s="23" t="str">
        <f t="shared" si="9"/>
        <v/>
      </c>
      <c r="DJ29" s="23" t="str">
        <f t="shared" si="10"/>
        <v/>
      </c>
      <c r="DK29" s="23" t="str">
        <f t="shared" si="11"/>
        <v/>
      </c>
      <c r="DL29" s="23" t="str">
        <f t="shared" si="12"/>
        <v/>
      </c>
      <c r="DM29" s="23" t="str">
        <f t="shared" si="13"/>
        <v/>
      </c>
      <c r="DN29" s="23" t="str">
        <f t="shared" si="14"/>
        <v/>
      </c>
      <c r="DO29" s="23" t="str">
        <f t="shared" si="15"/>
        <v/>
      </c>
      <c r="DP29" s="23" t="str">
        <f t="shared" si="16"/>
        <v/>
      </c>
      <c r="DQ29" s="23" t="str">
        <f t="shared" si="17"/>
        <v/>
      </c>
      <c r="DR29" s="23" t="str">
        <f t="shared" si="18"/>
        <v/>
      </c>
      <c r="DS29" s="23" t="str">
        <f t="shared" si="19"/>
        <v/>
      </c>
      <c r="DT29" s="23" t="str">
        <f t="shared" si="20"/>
        <v/>
      </c>
      <c r="DU29" s="23" t="str">
        <f t="shared" si="21"/>
        <v/>
      </c>
      <c r="DV29" s="23" t="str">
        <f t="shared" si="22"/>
        <v/>
      </c>
      <c r="DW29" s="23" t="str">
        <f t="shared" si="23"/>
        <v/>
      </c>
      <c r="DX29" s="23" t="str">
        <f t="shared" si="24"/>
        <v/>
      </c>
      <c r="DY29" s="23" t="str">
        <f t="shared" si="25"/>
        <v/>
      </c>
      <c r="DZ29" s="23">
        <f t="shared" si="26"/>
        <v>1</v>
      </c>
      <c r="EA29" s="23" t="str">
        <f t="shared" si="27"/>
        <v/>
      </c>
      <c r="EB29" s="23" t="str">
        <f t="shared" si="28"/>
        <v/>
      </c>
      <c r="EC29" s="23" t="str">
        <f t="shared" si="29"/>
        <v/>
      </c>
      <c r="ED29" s="23" t="str">
        <f t="shared" si="30"/>
        <v/>
      </c>
      <c r="EE29" s="23" t="str">
        <f t="shared" si="31"/>
        <v/>
      </c>
    </row>
    <row r="30" spans="1:135" ht="11.25" customHeight="1">
      <c r="A30" s="21" t="s">
        <v>245</v>
      </c>
      <c r="B30" s="77" t="s">
        <v>72</v>
      </c>
      <c r="C30" s="77" t="s">
        <v>265</v>
      </c>
      <c r="D30" s="21" t="s">
        <v>50</v>
      </c>
      <c r="E30" s="78">
        <v>1</v>
      </c>
      <c r="F30" s="77" t="s">
        <v>155</v>
      </c>
      <c r="G30" s="91">
        <v>36689</v>
      </c>
      <c r="H30" s="100">
        <v>36690</v>
      </c>
      <c r="I30" s="34"/>
      <c r="J30" s="30"/>
      <c r="K30" s="37"/>
      <c r="L30" s="34">
        <v>1</v>
      </c>
      <c r="M30" s="38"/>
      <c r="N30" s="37" t="s">
        <v>322</v>
      </c>
      <c r="O30" s="20">
        <f t="shared" si="0"/>
        <v>2</v>
      </c>
      <c r="P30" s="20">
        <f t="shared" si="1"/>
        <v>6</v>
      </c>
      <c r="Q30" s="20">
        <f t="shared" si="2"/>
        <v>2000</v>
      </c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  <c r="AR30" s="29"/>
      <c r="AS30" s="29"/>
      <c r="AT30" s="29"/>
      <c r="AU30" s="29"/>
      <c r="AV30" s="29"/>
      <c r="AW30" s="29"/>
      <c r="AX30" s="29"/>
      <c r="AY30" s="29"/>
      <c r="AZ30" s="29"/>
      <c r="BA30" s="29"/>
      <c r="BB30" s="29"/>
      <c r="DC30" s="23" t="str">
        <f t="shared" si="3"/>
        <v/>
      </c>
      <c r="DD30" s="23" t="str">
        <f t="shared" si="4"/>
        <v/>
      </c>
      <c r="DE30" s="23" t="str">
        <f t="shared" si="5"/>
        <v/>
      </c>
      <c r="DF30" s="23" t="str">
        <f t="shared" si="6"/>
        <v/>
      </c>
      <c r="DG30" s="23" t="str">
        <f t="shared" si="7"/>
        <v/>
      </c>
      <c r="DH30" s="23" t="str">
        <f t="shared" si="8"/>
        <v/>
      </c>
      <c r="DI30" s="23" t="str">
        <f t="shared" si="9"/>
        <v/>
      </c>
      <c r="DJ30" s="23" t="str">
        <f t="shared" si="10"/>
        <v/>
      </c>
      <c r="DK30" s="23" t="str">
        <f t="shared" si="11"/>
        <v/>
      </c>
      <c r="DL30" s="23" t="str">
        <f t="shared" si="12"/>
        <v/>
      </c>
      <c r="DM30" s="23" t="str">
        <f t="shared" si="13"/>
        <v/>
      </c>
      <c r="DN30" s="23" t="str">
        <f t="shared" si="14"/>
        <v/>
      </c>
      <c r="DO30" s="23" t="str">
        <f t="shared" si="15"/>
        <v/>
      </c>
      <c r="DP30" s="23" t="str">
        <f t="shared" si="16"/>
        <v/>
      </c>
      <c r="DQ30" s="23" t="str">
        <f t="shared" si="17"/>
        <v/>
      </c>
      <c r="DR30" s="23" t="str">
        <f t="shared" si="18"/>
        <v/>
      </c>
      <c r="DS30" s="23" t="str">
        <f t="shared" si="19"/>
        <v/>
      </c>
      <c r="DT30" s="23" t="str">
        <f t="shared" si="20"/>
        <v/>
      </c>
      <c r="DU30" s="23" t="str">
        <f t="shared" si="21"/>
        <v/>
      </c>
      <c r="DV30" s="23" t="str">
        <f t="shared" si="22"/>
        <v/>
      </c>
      <c r="DW30" s="23" t="str">
        <f t="shared" si="23"/>
        <v/>
      </c>
      <c r="DX30" s="23" t="str">
        <f t="shared" si="24"/>
        <v/>
      </c>
      <c r="DY30" s="23" t="str">
        <f t="shared" si="25"/>
        <v/>
      </c>
      <c r="DZ30" s="23">
        <f t="shared" si="26"/>
        <v>1</v>
      </c>
      <c r="EA30" s="23" t="str">
        <f t="shared" si="27"/>
        <v/>
      </c>
      <c r="EB30" s="23" t="str">
        <f t="shared" si="28"/>
        <v/>
      </c>
      <c r="EC30" s="23" t="str">
        <f t="shared" si="29"/>
        <v/>
      </c>
      <c r="ED30" s="23" t="str">
        <f t="shared" si="30"/>
        <v/>
      </c>
      <c r="EE30" s="23" t="str">
        <f t="shared" si="31"/>
        <v/>
      </c>
    </row>
    <row r="31" spans="1:135" ht="11.25" customHeight="1">
      <c r="A31" s="70" t="s">
        <v>245</v>
      </c>
      <c r="B31" s="69" t="s">
        <v>81</v>
      </c>
      <c r="C31" s="69" t="s">
        <v>138</v>
      </c>
      <c r="D31" s="70"/>
      <c r="E31" s="71">
        <v>1</v>
      </c>
      <c r="F31" s="69" t="s">
        <v>215</v>
      </c>
      <c r="G31" s="89">
        <v>37156</v>
      </c>
      <c r="H31" s="99">
        <v>37165</v>
      </c>
      <c r="I31" s="72"/>
      <c r="J31" s="73"/>
      <c r="K31" s="74"/>
      <c r="L31" s="72">
        <v>1</v>
      </c>
      <c r="M31" s="75"/>
      <c r="N31" s="74" t="s">
        <v>322</v>
      </c>
      <c r="O31" s="76">
        <f t="shared" si="0"/>
        <v>3</v>
      </c>
      <c r="P31" s="76">
        <f t="shared" si="1"/>
        <v>9</v>
      </c>
      <c r="Q31" s="76">
        <f t="shared" si="2"/>
        <v>2001</v>
      </c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DC31" s="23" t="str">
        <f t="shared" si="3"/>
        <v/>
      </c>
      <c r="DD31" s="23" t="str">
        <f t="shared" si="4"/>
        <v/>
      </c>
      <c r="DE31" s="23" t="str">
        <f t="shared" si="5"/>
        <v/>
      </c>
      <c r="DF31" s="23" t="str">
        <f t="shared" si="6"/>
        <v/>
      </c>
      <c r="DG31" s="23" t="str">
        <f t="shared" si="7"/>
        <v/>
      </c>
      <c r="DH31" s="23" t="str">
        <f t="shared" si="8"/>
        <v/>
      </c>
      <c r="DI31" s="23" t="str">
        <f t="shared" si="9"/>
        <v/>
      </c>
      <c r="DJ31" s="23" t="str">
        <f t="shared" si="10"/>
        <v/>
      </c>
      <c r="DK31" s="23" t="str">
        <f t="shared" si="11"/>
        <v/>
      </c>
      <c r="DL31" s="23" t="str">
        <f t="shared" si="12"/>
        <v/>
      </c>
      <c r="DM31" s="23" t="str">
        <f t="shared" si="13"/>
        <v/>
      </c>
      <c r="DN31" s="23" t="str">
        <f t="shared" si="14"/>
        <v/>
      </c>
      <c r="DO31" s="23" t="str">
        <f t="shared" si="15"/>
        <v/>
      </c>
      <c r="DP31" s="23" t="str">
        <f t="shared" si="16"/>
        <v/>
      </c>
      <c r="DQ31" s="23" t="str">
        <f t="shared" si="17"/>
        <v/>
      </c>
      <c r="DR31" s="23" t="str">
        <f t="shared" si="18"/>
        <v/>
      </c>
      <c r="DS31" s="23" t="str">
        <f t="shared" si="19"/>
        <v/>
      </c>
      <c r="DT31" s="23" t="str">
        <f t="shared" si="20"/>
        <v/>
      </c>
      <c r="DU31" s="23" t="str">
        <f t="shared" si="21"/>
        <v/>
      </c>
      <c r="DV31" s="23" t="str">
        <f t="shared" si="22"/>
        <v/>
      </c>
      <c r="DW31" s="23" t="str">
        <f t="shared" si="23"/>
        <v/>
      </c>
      <c r="DX31" s="23" t="str">
        <f t="shared" si="24"/>
        <v/>
      </c>
      <c r="DY31" s="23" t="str">
        <f t="shared" si="25"/>
        <v/>
      </c>
      <c r="DZ31" s="23" t="str">
        <f t="shared" si="26"/>
        <v/>
      </c>
      <c r="EA31" s="23">
        <f t="shared" si="27"/>
        <v>1</v>
      </c>
      <c r="EB31" s="23" t="str">
        <f t="shared" si="28"/>
        <v/>
      </c>
      <c r="EC31" s="23" t="str">
        <f t="shared" si="29"/>
        <v/>
      </c>
      <c r="ED31" s="23" t="str">
        <f t="shared" si="30"/>
        <v/>
      </c>
      <c r="EE31" s="23" t="str">
        <f t="shared" si="31"/>
        <v/>
      </c>
    </row>
    <row r="32" spans="1:135" ht="11.25" customHeight="1">
      <c r="A32" s="21" t="s">
        <v>245</v>
      </c>
      <c r="B32" s="77" t="s">
        <v>72</v>
      </c>
      <c r="C32" s="77" t="s">
        <v>262</v>
      </c>
      <c r="D32" s="21" t="s">
        <v>263</v>
      </c>
      <c r="E32" s="78">
        <v>1</v>
      </c>
      <c r="F32" s="77"/>
      <c r="G32" s="91">
        <v>37158</v>
      </c>
      <c r="H32" s="100"/>
      <c r="I32" s="34"/>
      <c r="J32" s="30"/>
      <c r="K32" s="37"/>
      <c r="L32" s="34">
        <v>1</v>
      </c>
      <c r="M32" s="38"/>
      <c r="N32" s="37" t="s">
        <v>322</v>
      </c>
      <c r="O32" s="20">
        <f t="shared" si="0"/>
        <v>3</v>
      </c>
      <c r="P32" s="20">
        <f t="shared" si="1"/>
        <v>9</v>
      </c>
      <c r="Q32" s="20">
        <f t="shared" si="2"/>
        <v>2001</v>
      </c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DC32" s="23" t="str">
        <f t="shared" si="3"/>
        <v/>
      </c>
      <c r="DD32" s="23" t="str">
        <f t="shared" si="4"/>
        <v/>
      </c>
      <c r="DE32" s="23" t="str">
        <f t="shared" si="5"/>
        <v/>
      </c>
      <c r="DF32" s="23" t="str">
        <f t="shared" si="6"/>
        <v/>
      </c>
      <c r="DG32" s="23" t="str">
        <f t="shared" si="7"/>
        <v/>
      </c>
      <c r="DH32" s="23" t="str">
        <f t="shared" si="8"/>
        <v/>
      </c>
      <c r="DI32" s="23" t="str">
        <f t="shared" si="9"/>
        <v/>
      </c>
      <c r="DJ32" s="23" t="str">
        <f t="shared" si="10"/>
        <v/>
      </c>
      <c r="DK32" s="23" t="str">
        <f t="shared" si="11"/>
        <v/>
      </c>
      <c r="DL32" s="23" t="str">
        <f t="shared" si="12"/>
        <v/>
      </c>
      <c r="DM32" s="23" t="str">
        <f t="shared" si="13"/>
        <v/>
      </c>
      <c r="DN32" s="23" t="str">
        <f t="shared" si="14"/>
        <v/>
      </c>
      <c r="DO32" s="23" t="str">
        <f t="shared" si="15"/>
        <v/>
      </c>
      <c r="DP32" s="23" t="str">
        <f t="shared" si="16"/>
        <v/>
      </c>
      <c r="DQ32" s="23" t="str">
        <f t="shared" si="17"/>
        <v/>
      </c>
      <c r="DR32" s="23" t="str">
        <f t="shared" si="18"/>
        <v/>
      </c>
      <c r="DS32" s="23" t="str">
        <f t="shared" si="19"/>
        <v/>
      </c>
      <c r="DT32" s="23" t="str">
        <f t="shared" si="20"/>
        <v/>
      </c>
      <c r="DU32" s="23" t="str">
        <f t="shared" si="21"/>
        <v/>
      </c>
      <c r="DV32" s="23" t="str">
        <f t="shared" si="22"/>
        <v/>
      </c>
      <c r="DW32" s="23" t="str">
        <f t="shared" si="23"/>
        <v/>
      </c>
      <c r="DX32" s="23" t="str">
        <f t="shared" si="24"/>
        <v/>
      </c>
      <c r="DY32" s="23" t="str">
        <f t="shared" si="25"/>
        <v/>
      </c>
      <c r="DZ32" s="23" t="str">
        <f t="shared" si="26"/>
        <v/>
      </c>
      <c r="EA32" s="23">
        <f t="shared" si="27"/>
        <v>1</v>
      </c>
      <c r="EB32" s="23" t="str">
        <f t="shared" si="28"/>
        <v/>
      </c>
      <c r="EC32" s="23" t="str">
        <f t="shared" si="29"/>
        <v/>
      </c>
      <c r="ED32" s="23" t="str">
        <f t="shared" si="30"/>
        <v/>
      </c>
      <c r="EE32" s="23" t="str">
        <f t="shared" si="31"/>
        <v/>
      </c>
    </row>
    <row r="33" spans="1:135" ht="11.25" customHeight="1">
      <c r="A33" s="70" t="s">
        <v>245</v>
      </c>
      <c r="B33" s="69" t="s">
        <v>78</v>
      </c>
      <c r="C33" s="69" t="s">
        <v>135</v>
      </c>
      <c r="D33" s="70"/>
      <c r="E33" s="71">
        <v>1</v>
      </c>
      <c r="F33" s="69" t="s">
        <v>215</v>
      </c>
      <c r="G33" s="89">
        <v>37159</v>
      </c>
      <c r="H33" s="99">
        <v>37160</v>
      </c>
      <c r="I33" s="72"/>
      <c r="J33" s="73"/>
      <c r="K33" s="74"/>
      <c r="L33" s="72">
        <v>1</v>
      </c>
      <c r="M33" s="75"/>
      <c r="N33" s="74" t="s">
        <v>322</v>
      </c>
      <c r="O33" s="76">
        <f t="shared" si="0"/>
        <v>3</v>
      </c>
      <c r="P33" s="76">
        <f t="shared" si="1"/>
        <v>9</v>
      </c>
      <c r="Q33" s="76">
        <f t="shared" si="2"/>
        <v>2001</v>
      </c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DC33" s="23" t="str">
        <f t="shared" si="3"/>
        <v/>
      </c>
      <c r="DD33" s="23" t="str">
        <f t="shared" si="4"/>
        <v/>
      </c>
      <c r="DE33" s="23" t="str">
        <f t="shared" si="5"/>
        <v/>
      </c>
      <c r="DF33" s="23" t="str">
        <f t="shared" si="6"/>
        <v/>
      </c>
      <c r="DG33" s="23" t="str">
        <f t="shared" si="7"/>
        <v/>
      </c>
      <c r="DH33" s="23" t="str">
        <f t="shared" si="8"/>
        <v/>
      </c>
      <c r="DI33" s="23" t="str">
        <f t="shared" si="9"/>
        <v/>
      </c>
      <c r="DJ33" s="23" t="str">
        <f t="shared" si="10"/>
        <v/>
      </c>
      <c r="DK33" s="23" t="str">
        <f t="shared" si="11"/>
        <v/>
      </c>
      <c r="DL33" s="23" t="str">
        <f t="shared" si="12"/>
        <v/>
      </c>
      <c r="DM33" s="23" t="str">
        <f t="shared" si="13"/>
        <v/>
      </c>
      <c r="DN33" s="23" t="str">
        <f t="shared" si="14"/>
        <v/>
      </c>
      <c r="DO33" s="23" t="str">
        <f t="shared" si="15"/>
        <v/>
      </c>
      <c r="DP33" s="23" t="str">
        <f t="shared" si="16"/>
        <v/>
      </c>
      <c r="DQ33" s="23" t="str">
        <f t="shared" si="17"/>
        <v/>
      </c>
      <c r="DR33" s="23" t="str">
        <f t="shared" si="18"/>
        <v/>
      </c>
      <c r="DS33" s="23" t="str">
        <f t="shared" si="19"/>
        <v/>
      </c>
      <c r="DT33" s="23" t="str">
        <f t="shared" si="20"/>
        <v/>
      </c>
      <c r="DU33" s="23" t="str">
        <f t="shared" si="21"/>
        <v/>
      </c>
      <c r="DV33" s="23" t="str">
        <f t="shared" si="22"/>
        <v/>
      </c>
      <c r="DW33" s="23" t="str">
        <f t="shared" si="23"/>
        <v/>
      </c>
      <c r="DX33" s="23" t="str">
        <f t="shared" si="24"/>
        <v/>
      </c>
      <c r="DY33" s="23" t="str">
        <f t="shared" si="25"/>
        <v/>
      </c>
      <c r="DZ33" s="23" t="str">
        <f t="shared" si="26"/>
        <v/>
      </c>
      <c r="EA33" s="23">
        <f t="shared" si="27"/>
        <v>1</v>
      </c>
      <c r="EB33" s="23" t="str">
        <f t="shared" si="28"/>
        <v/>
      </c>
      <c r="EC33" s="23" t="str">
        <f t="shared" si="29"/>
        <v/>
      </c>
      <c r="ED33" s="23" t="str">
        <f t="shared" si="30"/>
        <v/>
      </c>
      <c r="EE33" s="23" t="str">
        <f t="shared" si="31"/>
        <v/>
      </c>
    </row>
    <row r="34" spans="1:135" ht="11.25" customHeight="1">
      <c r="A34" s="21" t="s">
        <v>245</v>
      </c>
      <c r="B34" s="77" t="s">
        <v>81</v>
      </c>
      <c r="C34" s="77" t="s">
        <v>139</v>
      </c>
      <c r="D34" s="21" t="s">
        <v>153</v>
      </c>
      <c r="E34" s="78">
        <v>1</v>
      </c>
      <c r="F34" s="77" t="s">
        <v>215</v>
      </c>
      <c r="G34" s="91">
        <v>37161</v>
      </c>
      <c r="H34" s="100"/>
      <c r="I34" s="34"/>
      <c r="J34" s="30"/>
      <c r="K34" s="37"/>
      <c r="L34" s="34">
        <v>1</v>
      </c>
      <c r="M34" s="38"/>
      <c r="N34" s="37" t="s">
        <v>322</v>
      </c>
      <c r="O34" s="20">
        <f t="shared" ref="O34:O109" si="64">IF(DAY(G34)&lt;=10,1,IF(DAY(G34)&gt;20,3,2))</f>
        <v>3</v>
      </c>
      <c r="P34" s="20">
        <f t="shared" ref="P34:P109" si="65">MONTH(G34)</f>
        <v>9</v>
      </c>
      <c r="Q34" s="20">
        <f t="shared" ref="Q34:Q109" si="66">YEAR(G34)</f>
        <v>2001</v>
      </c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  <c r="AR34" s="29"/>
      <c r="AS34" s="29"/>
      <c r="AT34" s="29"/>
      <c r="AU34" s="29"/>
      <c r="AV34" s="29"/>
      <c r="AW34" s="29"/>
      <c r="AX34" s="29"/>
      <c r="AY34" s="29"/>
      <c r="AZ34" s="29"/>
      <c r="BA34" s="29"/>
      <c r="BB34" s="29"/>
      <c r="DC34" s="23" t="str">
        <f t="shared" si="3"/>
        <v/>
      </c>
      <c r="DD34" s="23" t="str">
        <f t="shared" si="4"/>
        <v/>
      </c>
      <c r="DE34" s="23" t="str">
        <f t="shared" si="5"/>
        <v/>
      </c>
      <c r="DF34" s="23" t="str">
        <f t="shared" si="6"/>
        <v/>
      </c>
      <c r="DG34" s="23" t="str">
        <f t="shared" si="7"/>
        <v/>
      </c>
      <c r="DH34" s="23" t="str">
        <f t="shared" si="8"/>
        <v/>
      </c>
      <c r="DI34" s="23" t="str">
        <f t="shared" si="9"/>
        <v/>
      </c>
      <c r="DJ34" s="23" t="str">
        <f t="shared" si="10"/>
        <v/>
      </c>
      <c r="DK34" s="23" t="str">
        <f t="shared" si="11"/>
        <v/>
      </c>
      <c r="DL34" s="23" t="str">
        <f t="shared" si="12"/>
        <v/>
      </c>
      <c r="DM34" s="23" t="str">
        <f t="shared" si="13"/>
        <v/>
      </c>
      <c r="DN34" s="23" t="str">
        <f t="shared" si="14"/>
        <v/>
      </c>
      <c r="DO34" s="23" t="str">
        <f t="shared" si="15"/>
        <v/>
      </c>
      <c r="DP34" s="23" t="str">
        <f t="shared" si="16"/>
        <v/>
      </c>
      <c r="DQ34" s="23" t="str">
        <f t="shared" si="17"/>
        <v/>
      </c>
      <c r="DR34" s="23" t="str">
        <f t="shared" si="18"/>
        <v/>
      </c>
      <c r="DS34" s="23" t="str">
        <f t="shared" si="19"/>
        <v/>
      </c>
      <c r="DT34" s="23" t="str">
        <f t="shared" si="20"/>
        <v/>
      </c>
      <c r="DU34" s="23" t="str">
        <f t="shared" si="21"/>
        <v/>
      </c>
      <c r="DV34" s="23" t="str">
        <f t="shared" si="22"/>
        <v/>
      </c>
      <c r="DW34" s="23" t="str">
        <f t="shared" si="23"/>
        <v/>
      </c>
      <c r="DX34" s="23" t="str">
        <f t="shared" si="24"/>
        <v/>
      </c>
      <c r="DY34" s="23" t="str">
        <f t="shared" si="25"/>
        <v/>
      </c>
      <c r="DZ34" s="23" t="str">
        <f t="shared" si="26"/>
        <v/>
      </c>
      <c r="EA34" s="23">
        <f t="shared" si="27"/>
        <v>1</v>
      </c>
      <c r="EB34" s="23" t="str">
        <f t="shared" si="28"/>
        <v/>
      </c>
      <c r="EC34" s="23" t="str">
        <f t="shared" si="29"/>
        <v/>
      </c>
      <c r="ED34" s="23" t="str">
        <f t="shared" si="30"/>
        <v/>
      </c>
      <c r="EE34" s="23" t="str">
        <f t="shared" si="31"/>
        <v/>
      </c>
    </row>
    <row r="35" spans="1:135" ht="11.25" customHeight="1">
      <c r="A35" s="70" t="s">
        <v>245</v>
      </c>
      <c r="B35" s="69" t="s">
        <v>73</v>
      </c>
      <c r="C35" s="69" t="s">
        <v>140</v>
      </c>
      <c r="D35" s="70"/>
      <c r="E35" s="71">
        <v>1</v>
      </c>
      <c r="F35" s="69" t="s">
        <v>155</v>
      </c>
      <c r="G35" s="89">
        <v>37162</v>
      </c>
      <c r="H35" s="99"/>
      <c r="I35" s="72"/>
      <c r="J35" s="73"/>
      <c r="K35" s="74"/>
      <c r="L35" s="72">
        <v>1</v>
      </c>
      <c r="M35" s="75"/>
      <c r="N35" s="74" t="s">
        <v>322</v>
      </c>
      <c r="O35" s="76">
        <f t="shared" si="64"/>
        <v>3</v>
      </c>
      <c r="P35" s="76">
        <f t="shared" si="65"/>
        <v>9</v>
      </c>
      <c r="Q35" s="76">
        <f t="shared" si="66"/>
        <v>2001</v>
      </c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  <c r="AR35" s="29"/>
      <c r="AS35" s="29"/>
      <c r="AT35" s="29"/>
      <c r="AU35" s="29"/>
      <c r="AV35" s="29"/>
      <c r="AW35" s="29"/>
      <c r="AX35" s="29"/>
      <c r="AY35" s="29"/>
      <c r="AZ35" s="29"/>
      <c r="BA35" s="29"/>
      <c r="BB35" s="29"/>
      <c r="DC35" s="23" t="str">
        <f t="shared" ref="DC35:DC69" si="67">IF(Q35=1977,IF($E35=0,"",$E35),"")</f>
        <v/>
      </c>
      <c r="DD35" s="23" t="str">
        <f t="shared" ref="DD35:DD69" si="68">IF(Q35=1978,IF($E35=0,"",$E35),"")</f>
        <v/>
      </c>
      <c r="DE35" s="23" t="str">
        <f t="shared" ref="DE35:DE69" si="69">IF(Q35=1979,IF($E35=0,"",$E35),"")</f>
        <v/>
      </c>
      <c r="DF35" s="23" t="str">
        <f t="shared" ref="DF35:DF69" si="70">IF(Q35=1980,IF($E35=0,"",$E35),"")</f>
        <v/>
      </c>
      <c r="DG35" s="23" t="str">
        <f t="shared" ref="DG35:DG69" si="71">IF(Q35=1981,IF($E35=0,"",$E35),"")</f>
        <v/>
      </c>
      <c r="DH35" s="23" t="str">
        <f t="shared" ref="DH35:DH69" si="72">IF(Q35=1982,IF($E35=0,"",$E35),"")</f>
        <v/>
      </c>
      <c r="DI35" s="23" t="str">
        <f t="shared" ref="DI35:DI69" si="73">IF(Q35=1983,IF($E35=0,"",$E35),"")</f>
        <v/>
      </c>
      <c r="DJ35" s="23" t="str">
        <f t="shared" ref="DJ35:DJ69" si="74">IF(Q35=1984,IF($E35=0,"",$E35),"")</f>
        <v/>
      </c>
      <c r="DK35" s="23" t="str">
        <f t="shared" ref="DK35:DK69" si="75">IF(Q35=1985,IF($E35=0,"",$E35),"")</f>
        <v/>
      </c>
      <c r="DL35" s="23" t="str">
        <f t="shared" ref="DL35:DL69" si="76">IF(Q35=1986,IF($E35=0,"",$E35),"")</f>
        <v/>
      </c>
      <c r="DM35" s="23" t="str">
        <f t="shared" ref="DM35:DM69" si="77">IF(Q35=1987,IF($E35=0,"",$E35),"")</f>
        <v/>
      </c>
      <c r="DN35" s="23" t="str">
        <f t="shared" ref="DN35:DN69" si="78">IF(Q35=1988,IF($E35=0,"",$E35),"")</f>
        <v/>
      </c>
      <c r="DO35" s="23" t="str">
        <f t="shared" ref="DO35:DO69" si="79">IF(Q35=1989,IF($E35=0,"",$E35),"")</f>
        <v/>
      </c>
      <c r="DP35" s="23" t="str">
        <f t="shared" ref="DP35:DP69" si="80">IF(Q35=1990,IF($E35=0,"",$E35),"")</f>
        <v/>
      </c>
      <c r="DQ35" s="23" t="str">
        <f t="shared" ref="DQ35:DQ69" si="81">IF(Q35=1991,IF($E35=0,"",$E35),"")</f>
        <v/>
      </c>
      <c r="DR35" s="23" t="str">
        <f t="shared" ref="DR35:DR69" si="82">IF(Q35=1992,IF($E35=0,"",$E35),"")</f>
        <v/>
      </c>
      <c r="DS35" s="23" t="str">
        <f t="shared" ref="DS35:DS69" si="83">IF(Q35=1993,IF($E35=0,"",$E35),"")</f>
        <v/>
      </c>
      <c r="DT35" s="23" t="str">
        <f t="shared" ref="DT35:DT69" si="84">IF(Q35=1994,IF($E35=0,"",$E35),"")</f>
        <v/>
      </c>
      <c r="DU35" s="23" t="str">
        <f t="shared" ref="DU35:DU69" si="85">IF(Q35=1995,IF($E35=0,"",$E35),"")</f>
        <v/>
      </c>
      <c r="DV35" s="23" t="str">
        <f t="shared" ref="DV35:DV69" si="86">IF(Q35=1996,IF($E35=0,"",$E35),"")</f>
        <v/>
      </c>
      <c r="DW35" s="23" t="str">
        <f t="shared" ref="DW35:DW69" si="87">IF(Q35=1997,IF($E35=0,"",$E35),"")</f>
        <v/>
      </c>
      <c r="DX35" s="23" t="str">
        <f t="shared" ref="DX35:DX69" si="88">IF(Q35=1998,IF($E35=0,"",$E35),"")</f>
        <v/>
      </c>
      <c r="DY35" s="23" t="str">
        <f t="shared" ref="DY35:DY69" si="89">IF(Q35=1999,IF($E35=0,"",$E35),"")</f>
        <v/>
      </c>
      <c r="DZ35" s="23" t="str">
        <f t="shared" ref="DZ35:DZ69" si="90">IF(Q35=2000,IF($E35=0,"",$E35),"")</f>
        <v/>
      </c>
      <c r="EA35" s="23">
        <f t="shared" ref="EA35:EA69" si="91">IF(Q35=2001,IF($E35=0,"",$E35),"")</f>
        <v>1</v>
      </c>
      <c r="EB35" s="23" t="str">
        <f t="shared" ref="EB35:EB69" si="92">IF(Q35=2002,IF($E35=0,"",$E35),"")</f>
        <v/>
      </c>
      <c r="EC35" s="23" t="str">
        <f t="shared" ref="EC35:EC69" si="93">IF(Q35=2003,IF($E35=0,"",$E35),"")</f>
        <v/>
      </c>
      <c r="ED35" s="23" t="str">
        <f t="shared" ref="ED35:ED69" si="94">IF(Q35=2004,IF($E35=0,"",$E35),"")</f>
        <v/>
      </c>
      <c r="EE35" s="23" t="str">
        <f t="shared" ref="EE35:EE69" si="95">IF(Q35=2005,IF($E35=0,"",$E35),"")</f>
        <v/>
      </c>
    </row>
    <row r="36" spans="1:135" ht="11.25" customHeight="1">
      <c r="A36" s="21" t="s">
        <v>245</v>
      </c>
      <c r="B36" s="51" t="s">
        <v>81</v>
      </c>
      <c r="C36" s="51" t="s">
        <v>154</v>
      </c>
      <c r="D36" s="21" t="s">
        <v>141</v>
      </c>
      <c r="E36" s="51">
        <v>1</v>
      </c>
      <c r="F36" s="51" t="s">
        <v>155</v>
      </c>
      <c r="G36" s="92">
        <v>37544</v>
      </c>
      <c r="H36" s="100"/>
      <c r="I36" s="34"/>
      <c r="J36" s="30"/>
      <c r="K36" s="37"/>
      <c r="L36" s="34">
        <v>1</v>
      </c>
      <c r="M36" s="38"/>
      <c r="N36" s="37" t="s">
        <v>322</v>
      </c>
      <c r="O36" s="20">
        <f t="shared" si="64"/>
        <v>2</v>
      </c>
      <c r="P36" s="20">
        <f t="shared" si="65"/>
        <v>10</v>
      </c>
      <c r="Q36" s="20">
        <f t="shared" si="66"/>
        <v>2002</v>
      </c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DC36" s="23" t="str">
        <f t="shared" si="67"/>
        <v/>
      </c>
      <c r="DD36" s="23" t="str">
        <f t="shared" si="68"/>
        <v/>
      </c>
      <c r="DE36" s="23" t="str">
        <f t="shared" si="69"/>
        <v/>
      </c>
      <c r="DF36" s="23" t="str">
        <f t="shared" si="70"/>
        <v/>
      </c>
      <c r="DG36" s="23" t="str">
        <f t="shared" si="71"/>
        <v/>
      </c>
      <c r="DH36" s="23" t="str">
        <f t="shared" si="72"/>
        <v/>
      </c>
      <c r="DI36" s="23" t="str">
        <f t="shared" si="73"/>
        <v/>
      </c>
      <c r="DJ36" s="23" t="str">
        <f t="shared" si="74"/>
        <v/>
      </c>
      <c r="DK36" s="23" t="str">
        <f t="shared" si="75"/>
        <v/>
      </c>
      <c r="DL36" s="23" t="str">
        <f t="shared" si="76"/>
        <v/>
      </c>
      <c r="DM36" s="23" t="str">
        <f t="shared" si="77"/>
        <v/>
      </c>
      <c r="DN36" s="23" t="str">
        <f t="shared" si="78"/>
        <v/>
      </c>
      <c r="DO36" s="23" t="str">
        <f t="shared" si="79"/>
        <v/>
      </c>
      <c r="DP36" s="23" t="str">
        <f t="shared" si="80"/>
        <v/>
      </c>
      <c r="DQ36" s="23" t="str">
        <f t="shared" si="81"/>
        <v/>
      </c>
      <c r="DR36" s="23" t="str">
        <f t="shared" si="82"/>
        <v/>
      </c>
      <c r="DS36" s="23" t="str">
        <f t="shared" si="83"/>
        <v/>
      </c>
      <c r="DT36" s="23" t="str">
        <f t="shared" si="84"/>
        <v/>
      </c>
      <c r="DU36" s="23" t="str">
        <f t="shared" si="85"/>
        <v/>
      </c>
      <c r="DV36" s="23" t="str">
        <f t="shared" si="86"/>
        <v/>
      </c>
      <c r="DW36" s="23" t="str">
        <f t="shared" si="87"/>
        <v/>
      </c>
      <c r="DX36" s="23" t="str">
        <f t="shared" si="88"/>
        <v/>
      </c>
      <c r="DY36" s="23" t="str">
        <f t="shared" si="89"/>
        <v/>
      </c>
      <c r="DZ36" s="23" t="str">
        <f t="shared" si="90"/>
        <v/>
      </c>
      <c r="EA36" s="23" t="str">
        <f t="shared" si="91"/>
        <v/>
      </c>
      <c r="EB36" s="23">
        <f t="shared" si="92"/>
        <v>1</v>
      </c>
      <c r="EC36" s="23" t="str">
        <f t="shared" si="93"/>
        <v/>
      </c>
      <c r="ED36" s="23" t="str">
        <f t="shared" si="94"/>
        <v/>
      </c>
      <c r="EE36" s="23" t="str">
        <f t="shared" si="95"/>
        <v/>
      </c>
    </row>
    <row r="37" spans="1:135" ht="11.25" customHeight="1">
      <c r="A37" s="70" t="s">
        <v>245</v>
      </c>
      <c r="B37" s="79" t="s">
        <v>81</v>
      </c>
      <c r="C37" s="79" t="s">
        <v>278</v>
      </c>
      <c r="D37" s="70" t="s">
        <v>142</v>
      </c>
      <c r="E37" s="79">
        <v>1</v>
      </c>
      <c r="F37" s="79" t="s">
        <v>155</v>
      </c>
      <c r="G37" s="93">
        <v>37544</v>
      </c>
      <c r="H37" s="99">
        <v>37545</v>
      </c>
      <c r="I37" s="72"/>
      <c r="J37" s="73"/>
      <c r="K37" s="74"/>
      <c r="L37" s="72">
        <v>1</v>
      </c>
      <c r="M37" s="75"/>
      <c r="N37" s="74" t="s">
        <v>322</v>
      </c>
      <c r="O37" s="76">
        <f t="shared" si="64"/>
        <v>2</v>
      </c>
      <c r="P37" s="76">
        <f t="shared" si="65"/>
        <v>10</v>
      </c>
      <c r="Q37" s="76">
        <f t="shared" si="66"/>
        <v>2002</v>
      </c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DC37" s="23" t="str">
        <f t="shared" si="67"/>
        <v/>
      </c>
      <c r="DD37" s="23" t="str">
        <f t="shared" si="68"/>
        <v/>
      </c>
      <c r="DE37" s="23" t="str">
        <f t="shared" si="69"/>
        <v/>
      </c>
      <c r="DF37" s="23" t="str">
        <f t="shared" si="70"/>
        <v/>
      </c>
      <c r="DG37" s="23" t="str">
        <f t="shared" si="71"/>
        <v/>
      </c>
      <c r="DH37" s="23" t="str">
        <f t="shared" si="72"/>
        <v/>
      </c>
      <c r="DI37" s="23" t="str">
        <f t="shared" si="73"/>
        <v/>
      </c>
      <c r="DJ37" s="23" t="str">
        <f t="shared" si="74"/>
        <v/>
      </c>
      <c r="DK37" s="23" t="str">
        <f t="shared" si="75"/>
        <v/>
      </c>
      <c r="DL37" s="23" t="str">
        <f t="shared" si="76"/>
        <v/>
      </c>
      <c r="DM37" s="23" t="str">
        <f t="shared" si="77"/>
        <v/>
      </c>
      <c r="DN37" s="23" t="str">
        <f t="shared" si="78"/>
        <v/>
      </c>
      <c r="DO37" s="23" t="str">
        <f t="shared" si="79"/>
        <v/>
      </c>
      <c r="DP37" s="23" t="str">
        <f t="shared" si="80"/>
        <v/>
      </c>
      <c r="DQ37" s="23" t="str">
        <f t="shared" si="81"/>
        <v/>
      </c>
      <c r="DR37" s="23" t="str">
        <f t="shared" si="82"/>
        <v/>
      </c>
      <c r="DS37" s="23" t="str">
        <f t="shared" si="83"/>
        <v/>
      </c>
      <c r="DT37" s="23" t="str">
        <f t="shared" si="84"/>
        <v/>
      </c>
      <c r="DU37" s="23" t="str">
        <f t="shared" si="85"/>
        <v/>
      </c>
      <c r="DV37" s="23" t="str">
        <f t="shared" si="86"/>
        <v/>
      </c>
      <c r="DW37" s="23" t="str">
        <f t="shared" si="87"/>
        <v/>
      </c>
      <c r="DX37" s="23" t="str">
        <f t="shared" si="88"/>
        <v/>
      </c>
      <c r="DY37" s="23" t="str">
        <f t="shared" si="89"/>
        <v/>
      </c>
      <c r="DZ37" s="23" t="str">
        <f t="shared" si="90"/>
        <v/>
      </c>
      <c r="EA37" s="23" t="str">
        <f t="shared" si="91"/>
        <v/>
      </c>
      <c r="EB37" s="23">
        <f t="shared" si="92"/>
        <v>1</v>
      </c>
      <c r="EC37" s="23" t="str">
        <f t="shared" si="93"/>
        <v/>
      </c>
      <c r="ED37" s="23" t="str">
        <f t="shared" si="94"/>
        <v/>
      </c>
      <c r="EE37" s="23" t="str">
        <f t="shared" si="95"/>
        <v/>
      </c>
    </row>
    <row r="38" spans="1:135" ht="11.25" customHeight="1">
      <c r="A38" s="21" t="s">
        <v>245</v>
      </c>
      <c r="B38" s="51" t="s">
        <v>72</v>
      </c>
      <c r="C38" s="114" t="s">
        <v>176</v>
      </c>
      <c r="D38" s="115" t="s">
        <v>50</v>
      </c>
      <c r="E38" s="51">
        <v>1</v>
      </c>
      <c r="F38" s="51" t="s">
        <v>215</v>
      </c>
      <c r="G38" s="92">
        <v>37875</v>
      </c>
      <c r="H38" s="100">
        <v>37881</v>
      </c>
      <c r="I38" s="34"/>
      <c r="J38" s="30"/>
      <c r="K38" s="37"/>
      <c r="L38" s="34">
        <v>1</v>
      </c>
      <c r="M38" s="38"/>
      <c r="N38" s="37" t="s">
        <v>322</v>
      </c>
      <c r="O38" s="20">
        <f t="shared" si="64"/>
        <v>2</v>
      </c>
      <c r="P38" s="20">
        <f t="shared" si="65"/>
        <v>9</v>
      </c>
      <c r="Q38" s="20">
        <f t="shared" si="66"/>
        <v>2003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9"/>
      <c r="AV38" s="29"/>
      <c r="AW38" s="29"/>
      <c r="AX38" s="29"/>
      <c r="AY38" s="29"/>
      <c r="AZ38" s="29"/>
      <c r="BA38" s="29"/>
      <c r="BB38" s="29"/>
      <c r="DC38" s="23" t="str">
        <f t="shared" si="67"/>
        <v/>
      </c>
      <c r="DD38" s="23" t="str">
        <f t="shared" si="68"/>
        <v/>
      </c>
      <c r="DE38" s="23" t="str">
        <f t="shared" si="69"/>
        <v/>
      </c>
      <c r="DF38" s="23" t="str">
        <f t="shared" si="70"/>
        <v/>
      </c>
      <c r="DG38" s="23" t="str">
        <f t="shared" si="71"/>
        <v/>
      </c>
      <c r="DH38" s="23" t="str">
        <f t="shared" si="72"/>
        <v/>
      </c>
      <c r="DI38" s="23" t="str">
        <f t="shared" si="73"/>
        <v/>
      </c>
      <c r="DJ38" s="23" t="str">
        <f t="shared" si="74"/>
        <v/>
      </c>
      <c r="DK38" s="23" t="str">
        <f t="shared" si="75"/>
        <v/>
      </c>
      <c r="DL38" s="23" t="str">
        <f t="shared" si="76"/>
        <v/>
      </c>
      <c r="DM38" s="23" t="str">
        <f t="shared" si="77"/>
        <v/>
      </c>
      <c r="DN38" s="23" t="str">
        <f t="shared" si="78"/>
        <v/>
      </c>
      <c r="DO38" s="23" t="str">
        <f t="shared" si="79"/>
        <v/>
      </c>
      <c r="DP38" s="23" t="str">
        <f t="shared" si="80"/>
        <v/>
      </c>
      <c r="DQ38" s="23" t="str">
        <f t="shared" si="81"/>
        <v/>
      </c>
      <c r="DR38" s="23" t="str">
        <f t="shared" si="82"/>
        <v/>
      </c>
      <c r="DS38" s="23" t="str">
        <f t="shared" si="83"/>
        <v/>
      </c>
      <c r="DT38" s="23" t="str">
        <f t="shared" si="84"/>
        <v/>
      </c>
      <c r="DU38" s="23" t="str">
        <f t="shared" si="85"/>
        <v/>
      </c>
      <c r="DV38" s="23" t="str">
        <f t="shared" si="86"/>
        <v/>
      </c>
      <c r="DW38" s="23" t="str">
        <f t="shared" si="87"/>
        <v/>
      </c>
      <c r="DX38" s="23" t="str">
        <f t="shared" si="88"/>
        <v/>
      </c>
      <c r="DY38" s="23" t="str">
        <f t="shared" si="89"/>
        <v/>
      </c>
      <c r="DZ38" s="23" t="str">
        <f t="shared" si="90"/>
        <v/>
      </c>
      <c r="EA38" s="23" t="str">
        <f t="shared" si="91"/>
        <v/>
      </c>
      <c r="EB38" s="23" t="str">
        <f t="shared" si="92"/>
        <v/>
      </c>
      <c r="EC38" s="23">
        <f t="shared" si="93"/>
        <v>1</v>
      </c>
      <c r="ED38" s="23" t="str">
        <f t="shared" si="94"/>
        <v/>
      </c>
      <c r="EE38" s="23" t="str">
        <f t="shared" si="95"/>
        <v/>
      </c>
    </row>
    <row r="39" spans="1:135" ht="11.25" customHeight="1">
      <c r="A39" s="70" t="s">
        <v>245</v>
      </c>
      <c r="B39" s="79" t="s">
        <v>81</v>
      </c>
      <c r="C39" s="116" t="s">
        <v>143</v>
      </c>
      <c r="D39" s="117" t="s">
        <v>153</v>
      </c>
      <c r="E39" s="79">
        <v>1</v>
      </c>
      <c r="F39" s="79" t="s">
        <v>155</v>
      </c>
      <c r="G39" s="93">
        <v>37879</v>
      </c>
      <c r="H39" s="99">
        <v>37880</v>
      </c>
      <c r="I39" s="72"/>
      <c r="J39" s="73"/>
      <c r="K39" s="74"/>
      <c r="L39" s="72">
        <v>1</v>
      </c>
      <c r="M39" s="75"/>
      <c r="N39" s="74" t="s">
        <v>322</v>
      </c>
      <c r="O39" s="76">
        <f t="shared" si="64"/>
        <v>2</v>
      </c>
      <c r="P39" s="76">
        <f t="shared" si="65"/>
        <v>9</v>
      </c>
      <c r="Q39" s="76">
        <f t="shared" si="66"/>
        <v>2003</v>
      </c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29"/>
      <c r="AV39" s="29"/>
      <c r="AW39" s="29"/>
      <c r="AX39" s="29"/>
      <c r="AY39" s="29"/>
      <c r="AZ39" s="29"/>
      <c r="BA39" s="29"/>
      <c r="BB39" s="29"/>
      <c r="DC39" s="23" t="str">
        <f t="shared" si="67"/>
        <v/>
      </c>
      <c r="DD39" s="23" t="str">
        <f t="shared" si="68"/>
        <v/>
      </c>
      <c r="DE39" s="23" t="str">
        <f t="shared" si="69"/>
        <v/>
      </c>
      <c r="DF39" s="23" t="str">
        <f t="shared" si="70"/>
        <v/>
      </c>
      <c r="DG39" s="23" t="str">
        <f t="shared" si="71"/>
        <v/>
      </c>
      <c r="DH39" s="23" t="str">
        <f t="shared" si="72"/>
        <v/>
      </c>
      <c r="DI39" s="23" t="str">
        <f t="shared" si="73"/>
        <v/>
      </c>
      <c r="DJ39" s="23" t="str">
        <f t="shared" si="74"/>
        <v/>
      </c>
      <c r="DK39" s="23" t="str">
        <f t="shared" si="75"/>
        <v/>
      </c>
      <c r="DL39" s="23" t="str">
        <f t="shared" si="76"/>
        <v/>
      </c>
      <c r="DM39" s="23" t="str">
        <f t="shared" si="77"/>
        <v/>
      </c>
      <c r="DN39" s="23" t="str">
        <f t="shared" si="78"/>
        <v/>
      </c>
      <c r="DO39" s="23" t="str">
        <f t="shared" si="79"/>
        <v/>
      </c>
      <c r="DP39" s="23" t="str">
        <f t="shared" si="80"/>
        <v/>
      </c>
      <c r="DQ39" s="23" t="str">
        <f t="shared" si="81"/>
        <v/>
      </c>
      <c r="DR39" s="23" t="str">
        <f t="shared" si="82"/>
        <v/>
      </c>
      <c r="DS39" s="23" t="str">
        <f t="shared" si="83"/>
        <v/>
      </c>
      <c r="DT39" s="23" t="str">
        <f t="shared" si="84"/>
        <v/>
      </c>
      <c r="DU39" s="23" t="str">
        <f t="shared" si="85"/>
        <v/>
      </c>
      <c r="DV39" s="23" t="str">
        <f t="shared" si="86"/>
        <v/>
      </c>
      <c r="DW39" s="23" t="str">
        <f t="shared" si="87"/>
        <v/>
      </c>
      <c r="DX39" s="23" t="str">
        <f t="shared" si="88"/>
        <v/>
      </c>
      <c r="DY39" s="23" t="str">
        <f t="shared" si="89"/>
        <v/>
      </c>
      <c r="DZ39" s="23" t="str">
        <f t="shared" si="90"/>
        <v/>
      </c>
      <c r="EA39" s="23" t="str">
        <f t="shared" si="91"/>
        <v/>
      </c>
      <c r="EB39" s="23" t="str">
        <f t="shared" si="92"/>
        <v/>
      </c>
      <c r="EC39" s="23">
        <f t="shared" si="93"/>
        <v>1</v>
      </c>
      <c r="ED39" s="23" t="str">
        <f t="shared" si="94"/>
        <v/>
      </c>
      <c r="EE39" s="23" t="str">
        <f t="shared" si="95"/>
        <v/>
      </c>
    </row>
    <row r="40" spans="1:135" ht="11.25" customHeight="1">
      <c r="A40" s="21" t="s">
        <v>245</v>
      </c>
      <c r="B40" s="52" t="s">
        <v>79</v>
      </c>
      <c r="C40" s="112" t="s">
        <v>275</v>
      </c>
      <c r="D40" s="115" t="s">
        <v>273</v>
      </c>
      <c r="E40" s="52">
        <v>1</v>
      </c>
      <c r="F40" s="52" t="s">
        <v>215</v>
      </c>
      <c r="G40" s="94">
        <v>37890</v>
      </c>
      <c r="H40" s="100"/>
      <c r="I40" s="34"/>
      <c r="J40" s="30"/>
      <c r="K40" s="37"/>
      <c r="L40" s="34">
        <v>1</v>
      </c>
      <c r="M40" s="38"/>
      <c r="N40" s="37" t="s">
        <v>322</v>
      </c>
      <c r="O40" s="20">
        <f t="shared" si="64"/>
        <v>3</v>
      </c>
      <c r="P40" s="20">
        <f t="shared" si="65"/>
        <v>9</v>
      </c>
      <c r="Q40" s="20">
        <f t="shared" si="66"/>
        <v>2003</v>
      </c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9"/>
      <c r="AV40" s="29"/>
      <c r="AW40" s="29"/>
      <c r="AX40" s="29"/>
      <c r="AY40" s="29"/>
      <c r="AZ40" s="29"/>
      <c r="BA40" s="29"/>
      <c r="BB40" s="29"/>
      <c r="DC40" s="23" t="str">
        <f t="shared" si="67"/>
        <v/>
      </c>
      <c r="DD40" s="23" t="str">
        <f t="shared" si="68"/>
        <v/>
      </c>
      <c r="DE40" s="23" t="str">
        <f t="shared" si="69"/>
        <v/>
      </c>
      <c r="DF40" s="23" t="str">
        <f t="shared" si="70"/>
        <v/>
      </c>
      <c r="DG40" s="23" t="str">
        <f t="shared" si="71"/>
        <v/>
      </c>
      <c r="DH40" s="23" t="str">
        <f t="shared" si="72"/>
        <v/>
      </c>
      <c r="DI40" s="23" t="str">
        <f t="shared" si="73"/>
        <v/>
      </c>
      <c r="DJ40" s="23" t="str">
        <f t="shared" si="74"/>
        <v/>
      </c>
      <c r="DK40" s="23" t="str">
        <f t="shared" si="75"/>
        <v/>
      </c>
      <c r="DL40" s="23" t="str">
        <f t="shared" si="76"/>
        <v/>
      </c>
      <c r="DM40" s="23" t="str">
        <f t="shared" si="77"/>
        <v/>
      </c>
      <c r="DN40" s="23" t="str">
        <f t="shared" si="78"/>
        <v/>
      </c>
      <c r="DO40" s="23" t="str">
        <f t="shared" si="79"/>
        <v/>
      </c>
      <c r="DP40" s="23" t="str">
        <f t="shared" si="80"/>
        <v/>
      </c>
      <c r="DQ40" s="23" t="str">
        <f t="shared" si="81"/>
        <v/>
      </c>
      <c r="DR40" s="23" t="str">
        <f t="shared" si="82"/>
        <v/>
      </c>
      <c r="DS40" s="23" t="str">
        <f t="shared" si="83"/>
        <v/>
      </c>
      <c r="DT40" s="23" t="str">
        <f t="shared" si="84"/>
        <v/>
      </c>
      <c r="DU40" s="23" t="str">
        <f t="shared" si="85"/>
        <v/>
      </c>
      <c r="DV40" s="23" t="str">
        <f t="shared" si="86"/>
        <v/>
      </c>
      <c r="DW40" s="23" t="str">
        <f t="shared" si="87"/>
        <v/>
      </c>
      <c r="DX40" s="23" t="str">
        <f t="shared" si="88"/>
        <v/>
      </c>
      <c r="DY40" s="23" t="str">
        <f t="shared" si="89"/>
        <v/>
      </c>
      <c r="DZ40" s="23" t="str">
        <f t="shared" si="90"/>
        <v/>
      </c>
      <c r="EA40" s="23" t="str">
        <f t="shared" si="91"/>
        <v/>
      </c>
      <c r="EB40" s="23" t="str">
        <f t="shared" si="92"/>
        <v/>
      </c>
      <c r="EC40" s="23">
        <f t="shared" si="93"/>
        <v>1</v>
      </c>
      <c r="ED40" s="23" t="str">
        <f t="shared" si="94"/>
        <v/>
      </c>
      <c r="EE40" s="23" t="str">
        <f t="shared" si="95"/>
        <v/>
      </c>
    </row>
    <row r="41" spans="1:135" ht="11.25" customHeight="1">
      <c r="A41" s="70" t="s">
        <v>245</v>
      </c>
      <c r="B41" s="80" t="s">
        <v>72</v>
      </c>
      <c r="C41" s="80" t="s">
        <v>347</v>
      </c>
      <c r="D41" s="117" t="s">
        <v>50</v>
      </c>
      <c r="E41" s="80">
        <v>1</v>
      </c>
      <c r="F41" s="80" t="s">
        <v>223</v>
      </c>
      <c r="G41" s="95">
        <v>37892</v>
      </c>
      <c r="H41" s="99"/>
      <c r="I41" s="72"/>
      <c r="J41" s="73"/>
      <c r="K41" s="74"/>
      <c r="L41" s="72">
        <v>1</v>
      </c>
      <c r="M41" s="75"/>
      <c r="N41" s="74" t="s">
        <v>322</v>
      </c>
      <c r="O41" s="76">
        <f t="shared" si="64"/>
        <v>3</v>
      </c>
      <c r="P41" s="76">
        <f t="shared" si="65"/>
        <v>9</v>
      </c>
      <c r="Q41" s="76">
        <f t="shared" si="66"/>
        <v>2003</v>
      </c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DC41" s="23" t="str">
        <f t="shared" si="67"/>
        <v/>
      </c>
      <c r="DD41" s="23" t="str">
        <f t="shared" si="68"/>
        <v/>
      </c>
      <c r="DE41" s="23" t="str">
        <f t="shared" si="69"/>
        <v/>
      </c>
      <c r="DF41" s="23" t="str">
        <f t="shared" si="70"/>
        <v/>
      </c>
      <c r="DG41" s="23" t="str">
        <f t="shared" si="71"/>
        <v/>
      </c>
      <c r="DH41" s="23" t="str">
        <f t="shared" si="72"/>
        <v/>
      </c>
      <c r="DI41" s="23" t="str">
        <f t="shared" si="73"/>
        <v/>
      </c>
      <c r="DJ41" s="23" t="str">
        <f t="shared" si="74"/>
        <v/>
      </c>
      <c r="DK41" s="23" t="str">
        <f t="shared" si="75"/>
        <v/>
      </c>
      <c r="DL41" s="23" t="str">
        <f t="shared" si="76"/>
        <v/>
      </c>
      <c r="DM41" s="23" t="str">
        <f t="shared" si="77"/>
        <v/>
      </c>
      <c r="DN41" s="23" t="str">
        <f t="shared" si="78"/>
        <v/>
      </c>
      <c r="DO41" s="23" t="str">
        <f t="shared" si="79"/>
        <v/>
      </c>
      <c r="DP41" s="23" t="str">
        <f t="shared" si="80"/>
        <v/>
      </c>
      <c r="DQ41" s="23" t="str">
        <f t="shared" si="81"/>
        <v/>
      </c>
      <c r="DR41" s="23" t="str">
        <f t="shared" si="82"/>
        <v/>
      </c>
      <c r="DS41" s="23" t="str">
        <f t="shared" si="83"/>
        <v/>
      </c>
      <c r="DT41" s="23" t="str">
        <f t="shared" si="84"/>
        <v/>
      </c>
      <c r="DU41" s="23" t="str">
        <f t="shared" si="85"/>
        <v/>
      </c>
      <c r="DV41" s="23" t="str">
        <f t="shared" si="86"/>
        <v/>
      </c>
      <c r="DW41" s="23" t="str">
        <f t="shared" si="87"/>
        <v/>
      </c>
      <c r="DX41" s="23" t="str">
        <f t="shared" si="88"/>
        <v/>
      </c>
      <c r="DY41" s="23" t="str">
        <f t="shared" si="89"/>
        <v/>
      </c>
      <c r="DZ41" s="23" t="str">
        <f t="shared" si="90"/>
        <v/>
      </c>
      <c r="EA41" s="23" t="str">
        <f t="shared" si="91"/>
        <v/>
      </c>
      <c r="EB41" s="23" t="str">
        <f t="shared" si="92"/>
        <v/>
      </c>
      <c r="EC41" s="23">
        <f t="shared" si="93"/>
        <v>1</v>
      </c>
      <c r="ED41" s="23" t="str">
        <f t="shared" si="94"/>
        <v/>
      </c>
      <c r="EE41" s="23" t="str">
        <f t="shared" si="95"/>
        <v/>
      </c>
    </row>
    <row r="42" spans="1:135" ht="11.25" customHeight="1">
      <c r="A42" s="21" t="s">
        <v>245</v>
      </c>
      <c r="B42" s="52" t="s">
        <v>81</v>
      </c>
      <c r="C42" s="112" t="s">
        <v>277</v>
      </c>
      <c r="D42" s="115" t="s">
        <v>138</v>
      </c>
      <c r="E42" s="52">
        <v>1</v>
      </c>
      <c r="F42" s="52" t="s">
        <v>155</v>
      </c>
      <c r="G42" s="94">
        <v>37892</v>
      </c>
      <c r="H42" s="100">
        <v>37902</v>
      </c>
      <c r="I42" s="34"/>
      <c r="J42" s="30"/>
      <c r="K42" s="37"/>
      <c r="L42" s="34">
        <v>1</v>
      </c>
      <c r="M42" s="38"/>
      <c r="N42" s="37" t="s">
        <v>322</v>
      </c>
      <c r="O42" s="20">
        <f t="shared" si="64"/>
        <v>3</v>
      </c>
      <c r="P42" s="20">
        <f t="shared" si="65"/>
        <v>9</v>
      </c>
      <c r="Q42" s="20">
        <f t="shared" si="66"/>
        <v>2003</v>
      </c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DC42" s="23" t="str">
        <f t="shared" si="67"/>
        <v/>
      </c>
      <c r="DD42" s="23" t="str">
        <f t="shared" si="68"/>
        <v/>
      </c>
      <c r="DE42" s="23" t="str">
        <f t="shared" si="69"/>
        <v/>
      </c>
      <c r="DF42" s="23" t="str">
        <f t="shared" si="70"/>
        <v/>
      </c>
      <c r="DG42" s="23" t="str">
        <f t="shared" si="71"/>
        <v/>
      </c>
      <c r="DH42" s="23" t="str">
        <f t="shared" si="72"/>
        <v/>
      </c>
      <c r="DI42" s="23" t="str">
        <f t="shared" si="73"/>
        <v/>
      </c>
      <c r="DJ42" s="23" t="str">
        <f t="shared" si="74"/>
        <v/>
      </c>
      <c r="DK42" s="23" t="str">
        <f t="shared" si="75"/>
        <v/>
      </c>
      <c r="DL42" s="23" t="str">
        <f t="shared" si="76"/>
        <v/>
      </c>
      <c r="DM42" s="23" t="str">
        <f t="shared" si="77"/>
        <v/>
      </c>
      <c r="DN42" s="23" t="str">
        <f t="shared" si="78"/>
        <v/>
      </c>
      <c r="DO42" s="23" t="str">
        <f t="shared" si="79"/>
        <v/>
      </c>
      <c r="DP42" s="23" t="str">
        <f t="shared" si="80"/>
        <v/>
      </c>
      <c r="DQ42" s="23" t="str">
        <f t="shared" si="81"/>
        <v/>
      </c>
      <c r="DR42" s="23" t="str">
        <f t="shared" si="82"/>
        <v/>
      </c>
      <c r="DS42" s="23" t="str">
        <f t="shared" si="83"/>
        <v/>
      </c>
      <c r="DT42" s="23" t="str">
        <f t="shared" si="84"/>
        <v/>
      </c>
      <c r="DU42" s="23" t="str">
        <f t="shared" si="85"/>
        <v/>
      </c>
      <c r="DV42" s="23" t="str">
        <f t="shared" si="86"/>
        <v/>
      </c>
      <c r="DW42" s="23" t="str">
        <f t="shared" si="87"/>
        <v/>
      </c>
      <c r="DX42" s="23" t="str">
        <f t="shared" si="88"/>
        <v/>
      </c>
      <c r="DY42" s="23" t="str">
        <f t="shared" si="89"/>
        <v/>
      </c>
      <c r="DZ42" s="23" t="str">
        <f t="shared" si="90"/>
        <v/>
      </c>
      <c r="EA42" s="23" t="str">
        <f t="shared" si="91"/>
        <v/>
      </c>
      <c r="EB42" s="23" t="str">
        <f t="shared" si="92"/>
        <v/>
      </c>
      <c r="EC42" s="23">
        <f t="shared" si="93"/>
        <v>1</v>
      </c>
      <c r="ED42" s="23" t="str">
        <f t="shared" si="94"/>
        <v/>
      </c>
      <c r="EE42" s="23" t="str">
        <f t="shared" si="95"/>
        <v/>
      </c>
    </row>
    <row r="43" spans="1:135" ht="11.25" customHeight="1">
      <c r="A43" s="70" t="s">
        <v>245</v>
      </c>
      <c r="B43" s="80" t="s">
        <v>78</v>
      </c>
      <c r="C43" s="80" t="s">
        <v>348</v>
      </c>
      <c r="D43" s="117" t="s">
        <v>135</v>
      </c>
      <c r="E43" s="80">
        <v>1</v>
      </c>
      <c r="F43" s="80" t="s">
        <v>155</v>
      </c>
      <c r="G43" s="95">
        <v>37894</v>
      </c>
      <c r="H43" s="99">
        <v>37895</v>
      </c>
      <c r="I43" s="72"/>
      <c r="J43" s="73"/>
      <c r="K43" s="74"/>
      <c r="L43" s="72">
        <v>1</v>
      </c>
      <c r="M43" s="75"/>
      <c r="N43" s="74" t="s">
        <v>322</v>
      </c>
      <c r="O43" s="76">
        <f t="shared" si="64"/>
        <v>3</v>
      </c>
      <c r="P43" s="76">
        <f t="shared" si="65"/>
        <v>9</v>
      </c>
      <c r="Q43" s="76">
        <f t="shared" si="66"/>
        <v>2003</v>
      </c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DC43" s="23" t="str">
        <f t="shared" si="67"/>
        <v/>
      </c>
      <c r="DD43" s="23" t="str">
        <f t="shared" si="68"/>
        <v/>
      </c>
      <c r="DE43" s="23" t="str">
        <f t="shared" si="69"/>
        <v/>
      </c>
      <c r="DF43" s="23" t="str">
        <f t="shared" si="70"/>
        <v/>
      </c>
      <c r="DG43" s="23" t="str">
        <f t="shared" si="71"/>
        <v/>
      </c>
      <c r="DH43" s="23" t="str">
        <f t="shared" si="72"/>
        <v/>
      </c>
      <c r="DI43" s="23" t="str">
        <f t="shared" si="73"/>
        <v/>
      </c>
      <c r="DJ43" s="23" t="str">
        <f t="shared" si="74"/>
        <v/>
      </c>
      <c r="DK43" s="23" t="str">
        <f t="shared" si="75"/>
        <v/>
      </c>
      <c r="DL43" s="23" t="str">
        <f t="shared" si="76"/>
        <v/>
      </c>
      <c r="DM43" s="23" t="str">
        <f t="shared" si="77"/>
        <v/>
      </c>
      <c r="DN43" s="23" t="str">
        <f t="shared" si="78"/>
        <v/>
      </c>
      <c r="DO43" s="23" t="str">
        <f t="shared" si="79"/>
        <v/>
      </c>
      <c r="DP43" s="23" t="str">
        <f t="shared" si="80"/>
        <v/>
      </c>
      <c r="DQ43" s="23" t="str">
        <f t="shared" si="81"/>
        <v/>
      </c>
      <c r="DR43" s="23" t="str">
        <f t="shared" si="82"/>
        <v/>
      </c>
      <c r="DS43" s="23" t="str">
        <f t="shared" si="83"/>
        <v/>
      </c>
      <c r="DT43" s="23" t="str">
        <f t="shared" si="84"/>
        <v/>
      </c>
      <c r="DU43" s="23" t="str">
        <f t="shared" si="85"/>
        <v/>
      </c>
      <c r="DV43" s="23" t="str">
        <f t="shared" si="86"/>
        <v/>
      </c>
      <c r="DW43" s="23" t="str">
        <f t="shared" si="87"/>
        <v/>
      </c>
      <c r="DX43" s="23" t="str">
        <f t="shared" si="88"/>
        <v/>
      </c>
      <c r="DY43" s="23" t="str">
        <f t="shared" si="89"/>
        <v/>
      </c>
      <c r="DZ43" s="23" t="str">
        <f t="shared" si="90"/>
        <v/>
      </c>
      <c r="EA43" s="23" t="str">
        <f t="shared" si="91"/>
        <v/>
      </c>
      <c r="EB43" s="23" t="str">
        <f t="shared" si="92"/>
        <v/>
      </c>
      <c r="EC43" s="23">
        <f t="shared" si="93"/>
        <v>1</v>
      </c>
      <c r="ED43" s="23" t="str">
        <f t="shared" si="94"/>
        <v/>
      </c>
      <c r="EE43" s="23" t="str">
        <f t="shared" si="95"/>
        <v/>
      </c>
    </row>
    <row r="44" spans="1:135" ht="11.25" customHeight="1">
      <c r="A44" s="21" t="s">
        <v>245</v>
      </c>
      <c r="B44" s="52" t="s">
        <v>74</v>
      </c>
      <c r="C44" s="112" t="s">
        <v>51</v>
      </c>
      <c r="D44" s="115"/>
      <c r="E44" s="52">
        <v>1</v>
      </c>
      <c r="F44" s="52" t="s">
        <v>155</v>
      </c>
      <c r="G44" s="94">
        <v>37895</v>
      </c>
      <c r="H44" s="100"/>
      <c r="I44" s="34"/>
      <c r="J44" s="30"/>
      <c r="K44" s="37"/>
      <c r="L44" s="34">
        <v>1</v>
      </c>
      <c r="M44" s="38"/>
      <c r="N44" s="37" t="s">
        <v>322</v>
      </c>
      <c r="O44" s="20">
        <f t="shared" si="64"/>
        <v>1</v>
      </c>
      <c r="P44" s="20">
        <f t="shared" si="65"/>
        <v>10</v>
      </c>
      <c r="Q44" s="20">
        <f t="shared" si="66"/>
        <v>2003</v>
      </c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DC44" s="23" t="str">
        <f t="shared" si="67"/>
        <v/>
      </c>
      <c r="DD44" s="23" t="str">
        <f t="shared" si="68"/>
        <v/>
      </c>
      <c r="DE44" s="23" t="str">
        <f t="shared" si="69"/>
        <v/>
      </c>
      <c r="DF44" s="23" t="str">
        <f t="shared" si="70"/>
        <v/>
      </c>
      <c r="DG44" s="23" t="str">
        <f t="shared" si="71"/>
        <v/>
      </c>
      <c r="DH44" s="23" t="str">
        <f t="shared" si="72"/>
        <v/>
      </c>
      <c r="DI44" s="23" t="str">
        <f t="shared" si="73"/>
        <v/>
      </c>
      <c r="DJ44" s="23" t="str">
        <f t="shared" si="74"/>
        <v/>
      </c>
      <c r="DK44" s="23" t="str">
        <f t="shared" si="75"/>
        <v/>
      </c>
      <c r="DL44" s="23" t="str">
        <f t="shared" si="76"/>
        <v/>
      </c>
      <c r="DM44" s="23" t="str">
        <f t="shared" si="77"/>
        <v/>
      </c>
      <c r="DN44" s="23" t="str">
        <f t="shared" si="78"/>
        <v/>
      </c>
      <c r="DO44" s="23" t="str">
        <f t="shared" si="79"/>
        <v/>
      </c>
      <c r="DP44" s="23" t="str">
        <f t="shared" si="80"/>
        <v/>
      </c>
      <c r="DQ44" s="23" t="str">
        <f t="shared" si="81"/>
        <v/>
      </c>
      <c r="DR44" s="23" t="str">
        <f t="shared" si="82"/>
        <v/>
      </c>
      <c r="DS44" s="23" t="str">
        <f t="shared" si="83"/>
        <v/>
      </c>
      <c r="DT44" s="23" t="str">
        <f t="shared" si="84"/>
        <v/>
      </c>
      <c r="DU44" s="23" t="str">
        <f t="shared" si="85"/>
        <v/>
      </c>
      <c r="DV44" s="23" t="str">
        <f t="shared" si="86"/>
        <v/>
      </c>
      <c r="DW44" s="23" t="str">
        <f t="shared" si="87"/>
        <v/>
      </c>
      <c r="DX44" s="23" t="str">
        <f t="shared" si="88"/>
        <v/>
      </c>
      <c r="DY44" s="23" t="str">
        <f t="shared" si="89"/>
        <v/>
      </c>
      <c r="DZ44" s="23" t="str">
        <f t="shared" si="90"/>
        <v/>
      </c>
      <c r="EA44" s="23" t="str">
        <f t="shared" si="91"/>
        <v/>
      </c>
      <c r="EB44" s="23" t="str">
        <f t="shared" si="92"/>
        <v/>
      </c>
      <c r="EC44" s="23">
        <f t="shared" si="93"/>
        <v>1</v>
      </c>
      <c r="ED44" s="23" t="str">
        <f t="shared" si="94"/>
        <v/>
      </c>
      <c r="EE44" s="23" t="str">
        <f t="shared" si="95"/>
        <v/>
      </c>
    </row>
    <row r="45" spans="1:135" ht="11.25" customHeight="1">
      <c r="A45" s="70" t="s">
        <v>245</v>
      </c>
      <c r="B45" s="80" t="s">
        <v>81</v>
      </c>
      <c r="C45" s="80" t="s">
        <v>148</v>
      </c>
      <c r="D45" s="117" t="s">
        <v>141</v>
      </c>
      <c r="E45" s="80">
        <v>1</v>
      </c>
      <c r="F45" s="80"/>
      <c r="G45" s="95">
        <v>37899</v>
      </c>
      <c r="H45" s="99">
        <v>37902</v>
      </c>
      <c r="I45" s="72"/>
      <c r="J45" s="73"/>
      <c r="K45" s="74"/>
      <c r="L45" s="72">
        <v>1</v>
      </c>
      <c r="M45" s="75"/>
      <c r="N45" s="74" t="s">
        <v>322</v>
      </c>
      <c r="O45" s="76">
        <f t="shared" si="64"/>
        <v>1</v>
      </c>
      <c r="P45" s="76">
        <f t="shared" si="65"/>
        <v>10</v>
      </c>
      <c r="Q45" s="76">
        <f t="shared" si="66"/>
        <v>2003</v>
      </c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DC45" s="23" t="str">
        <f t="shared" si="67"/>
        <v/>
      </c>
      <c r="DD45" s="23" t="str">
        <f t="shared" si="68"/>
        <v/>
      </c>
      <c r="DE45" s="23" t="str">
        <f t="shared" si="69"/>
        <v/>
      </c>
      <c r="DF45" s="23" t="str">
        <f t="shared" si="70"/>
        <v/>
      </c>
      <c r="DG45" s="23" t="str">
        <f t="shared" si="71"/>
        <v/>
      </c>
      <c r="DH45" s="23" t="str">
        <f t="shared" si="72"/>
        <v/>
      </c>
      <c r="DI45" s="23" t="str">
        <f t="shared" si="73"/>
        <v/>
      </c>
      <c r="DJ45" s="23" t="str">
        <f t="shared" si="74"/>
        <v/>
      </c>
      <c r="DK45" s="23" t="str">
        <f t="shared" si="75"/>
        <v/>
      </c>
      <c r="DL45" s="23" t="str">
        <f t="shared" si="76"/>
        <v/>
      </c>
      <c r="DM45" s="23" t="str">
        <f t="shared" si="77"/>
        <v/>
      </c>
      <c r="DN45" s="23" t="str">
        <f t="shared" si="78"/>
        <v/>
      </c>
      <c r="DO45" s="23" t="str">
        <f t="shared" si="79"/>
        <v/>
      </c>
      <c r="DP45" s="23" t="str">
        <f t="shared" si="80"/>
        <v/>
      </c>
      <c r="DQ45" s="23" t="str">
        <f t="shared" si="81"/>
        <v/>
      </c>
      <c r="DR45" s="23" t="str">
        <f t="shared" si="82"/>
        <v/>
      </c>
      <c r="DS45" s="23" t="str">
        <f t="shared" si="83"/>
        <v/>
      </c>
      <c r="DT45" s="23" t="str">
        <f t="shared" si="84"/>
        <v/>
      </c>
      <c r="DU45" s="23" t="str">
        <f t="shared" si="85"/>
        <v/>
      </c>
      <c r="DV45" s="23" t="str">
        <f t="shared" si="86"/>
        <v/>
      </c>
      <c r="DW45" s="23" t="str">
        <f t="shared" si="87"/>
        <v/>
      </c>
      <c r="DX45" s="23" t="str">
        <f t="shared" si="88"/>
        <v/>
      </c>
      <c r="DY45" s="23" t="str">
        <f t="shared" si="89"/>
        <v/>
      </c>
      <c r="DZ45" s="23" t="str">
        <f t="shared" si="90"/>
        <v/>
      </c>
      <c r="EA45" s="23" t="str">
        <f t="shared" si="91"/>
        <v/>
      </c>
      <c r="EB45" s="23" t="str">
        <f t="shared" si="92"/>
        <v/>
      </c>
      <c r="EC45" s="23">
        <f t="shared" si="93"/>
        <v>1</v>
      </c>
      <c r="ED45" s="23" t="str">
        <f t="shared" si="94"/>
        <v/>
      </c>
      <c r="EE45" s="23" t="str">
        <f t="shared" si="95"/>
        <v/>
      </c>
    </row>
    <row r="46" spans="1:135" ht="11.25" customHeight="1">
      <c r="A46" s="21" t="s">
        <v>245</v>
      </c>
      <c r="B46" s="52" t="s">
        <v>81</v>
      </c>
      <c r="C46" s="112" t="s">
        <v>277</v>
      </c>
      <c r="D46" s="115" t="s">
        <v>138</v>
      </c>
      <c r="E46" s="52">
        <v>1</v>
      </c>
      <c r="F46" s="52" t="s">
        <v>155</v>
      </c>
      <c r="G46" s="94">
        <v>38262</v>
      </c>
      <c r="H46" s="100">
        <v>38267</v>
      </c>
      <c r="I46" s="34"/>
      <c r="J46" s="30"/>
      <c r="K46" s="37"/>
      <c r="L46" s="34">
        <v>1</v>
      </c>
      <c r="M46" s="38"/>
      <c r="N46" s="37" t="s">
        <v>322</v>
      </c>
      <c r="O46" s="20">
        <f t="shared" si="64"/>
        <v>1</v>
      </c>
      <c r="P46" s="20">
        <f t="shared" si="65"/>
        <v>10</v>
      </c>
      <c r="Q46" s="20">
        <f t="shared" si="66"/>
        <v>2004</v>
      </c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DC46" s="23" t="str">
        <f t="shared" si="67"/>
        <v/>
      </c>
      <c r="DD46" s="23" t="str">
        <f t="shared" si="68"/>
        <v/>
      </c>
      <c r="DE46" s="23" t="str">
        <f t="shared" si="69"/>
        <v/>
      </c>
      <c r="DF46" s="23" t="str">
        <f t="shared" si="70"/>
        <v/>
      </c>
      <c r="DG46" s="23" t="str">
        <f t="shared" si="71"/>
        <v/>
      </c>
      <c r="DH46" s="23" t="str">
        <f t="shared" si="72"/>
        <v/>
      </c>
      <c r="DI46" s="23" t="str">
        <f t="shared" si="73"/>
        <v/>
      </c>
      <c r="DJ46" s="23" t="str">
        <f t="shared" si="74"/>
        <v/>
      </c>
      <c r="DK46" s="23" t="str">
        <f t="shared" si="75"/>
        <v/>
      </c>
      <c r="DL46" s="23" t="str">
        <f t="shared" si="76"/>
        <v/>
      </c>
      <c r="DM46" s="23" t="str">
        <f t="shared" si="77"/>
        <v/>
      </c>
      <c r="DN46" s="23" t="str">
        <f t="shared" si="78"/>
        <v/>
      </c>
      <c r="DO46" s="23" t="str">
        <f t="shared" si="79"/>
        <v/>
      </c>
      <c r="DP46" s="23" t="str">
        <f t="shared" si="80"/>
        <v/>
      </c>
      <c r="DQ46" s="23" t="str">
        <f t="shared" si="81"/>
        <v/>
      </c>
      <c r="DR46" s="23" t="str">
        <f t="shared" si="82"/>
        <v/>
      </c>
      <c r="DS46" s="23" t="str">
        <f t="shared" si="83"/>
        <v/>
      </c>
      <c r="DT46" s="23" t="str">
        <f t="shared" si="84"/>
        <v/>
      </c>
      <c r="DU46" s="23" t="str">
        <f t="shared" si="85"/>
        <v/>
      </c>
      <c r="DV46" s="23" t="str">
        <f t="shared" si="86"/>
        <v/>
      </c>
      <c r="DW46" s="23" t="str">
        <f t="shared" si="87"/>
        <v/>
      </c>
      <c r="DX46" s="23" t="str">
        <f t="shared" si="88"/>
        <v/>
      </c>
      <c r="DY46" s="23" t="str">
        <f t="shared" si="89"/>
        <v/>
      </c>
      <c r="DZ46" s="23" t="str">
        <f t="shared" si="90"/>
        <v/>
      </c>
      <c r="EA46" s="23" t="str">
        <f t="shared" si="91"/>
        <v/>
      </c>
      <c r="EB46" s="23" t="str">
        <f t="shared" si="92"/>
        <v/>
      </c>
      <c r="EC46" s="23" t="str">
        <f t="shared" si="93"/>
        <v/>
      </c>
      <c r="ED46" s="23">
        <f t="shared" si="94"/>
        <v>1</v>
      </c>
      <c r="EE46" s="23" t="str">
        <f t="shared" si="95"/>
        <v/>
      </c>
    </row>
    <row r="47" spans="1:135" ht="11.25" customHeight="1">
      <c r="A47" s="70" t="s">
        <v>245</v>
      </c>
      <c r="B47" s="80" t="s">
        <v>79</v>
      </c>
      <c r="C47" s="80" t="s">
        <v>274</v>
      </c>
      <c r="D47" s="117" t="s">
        <v>273</v>
      </c>
      <c r="E47" s="80">
        <v>1</v>
      </c>
      <c r="F47" s="80" t="s">
        <v>223</v>
      </c>
      <c r="G47" s="95">
        <v>38266</v>
      </c>
      <c r="H47" s="99">
        <v>38269</v>
      </c>
      <c r="I47" s="72"/>
      <c r="J47" s="73"/>
      <c r="K47" s="74"/>
      <c r="L47" s="72">
        <v>1</v>
      </c>
      <c r="M47" s="75"/>
      <c r="N47" s="74" t="s">
        <v>322</v>
      </c>
      <c r="O47" s="76">
        <f t="shared" si="64"/>
        <v>1</v>
      </c>
      <c r="P47" s="76">
        <f t="shared" si="65"/>
        <v>10</v>
      </c>
      <c r="Q47" s="76">
        <f t="shared" si="66"/>
        <v>2004</v>
      </c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DC47" s="23" t="str">
        <f t="shared" si="67"/>
        <v/>
      </c>
      <c r="DD47" s="23" t="str">
        <f t="shared" si="68"/>
        <v/>
      </c>
      <c r="DE47" s="23" t="str">
        <f t="shared" si="69"/>
        <v/>
      </c>
      <c r="DF47" s="23" t="str">
        <f t="shared" si="70"/>
        <v/>
      </c>
      <c r="DG47" s="23" t="str">
        <f t="shared" si="71"/>
        <v/>
      </c>
      <c r="DH47" s="23" t="str">
        <f t="shared" si="72"/>
        <v/>
      </c>
      <c r="DI47" s="23" t="str">
        <f t="shared" si="73"/>
        <v/>
      </c>
      <c r="DJ47" s="23" t="str">
        <f t="shared" si="74"/>
        <v/>
      </c>
      <c r="DK47" s="23" t="str">
        <f t="shared" si="75"/>
        <v/>
      </c>
      <c r="DL47" s="23" t="str">
        <f t="shared" si="76"/>
        <v/>
      </c>
      <c r="DM47" s="23" t="str">
        <f t="shared" si="77"/>
        <v/>
      </c>
      <c r="DN47" s="23" t="str">
        <f t="shared" si="78"/>
        <v/>
      </c>
      <c r="DO47" s="23" t="str">
        <f t="shared" si="79"/>
        <v/>
      </c>
      <c r="DP47" s="23" t="str">
        <f t="shared" si="80"/>
        <v/>
      </c>
      <c r="DQ47" s="23" t="str">
        <f t="shared" si="81"/>
        <v/>
      </c>
      <c r="DR47" s="23" t="str">
        <f t="shared" si="82"/>
        <v/>
      </c>
      <c r="DS47" s="23" t="str">
        <f t="shared" si="83"/>
        <v/>
      </c>
      <c r="DT47" s="23" t="str">
        <f t="shared" si="84"/>
        <v/>
      </c>
      <c r="DU47" s="23" t="str">
        <f t="shared" si="85"/>
        <v/>
      </c>
      <c r="DV47" s="23" t="str">
        <f t="shared" si="86"/>
        <v/>
      </c>
      <c r="DW47" s="23" t="str">
        <f t="shared" si="87"/>
        <v/>
      </c>
      <c r="DX47" s="23" t="str">
        <f t="shared" si="88"/>
        <v/>
      </c>
      <c r="DY47" s="23" t="str">
        <f t="shared" si="89"/>
        <v/>
      </c>
      <c r="DZ47" s="23" t="str">
        <f t="shared" si="90"/>
        <v/>
      </c>
      <c r="EA47" s="23" t="str">
        <f t="shared" si="91"/>
        <v/>
      </c>
      <c r="EB47" s="23" t="str">
        <f t="shared" si="92"/>
        <v/>
      </c>
      <c r="EC47" s="23" t="str">
        <f t="shared" si="93"/>
        <v/>
      </c>
      <c r="ED47" s="23">
        <f t="shared" si="94"/>
        <v>1</v>
      </c>
      <c r="EE47" s="23" t="str">
        <f t="shared" si="95"/>
        <v/>
      </c>
    </row>
    <row r="48" spans="1:135" ht="11.25" customHeight="1">
      <c r="A48" s="21" t="s">
        <v>245</v>
      </c>
      <c r="B48" s="52" t="s">
        <v>81</v>
      </c>
      <c r="C48" s="112" t="s">
        <v>148</v>
      </c>
      <c r="D48" s="115" t="s">
        <v>141</v>
      </c>
      <c r="E48" s="52">
        <v>1</v>
      </c>
      <c r="F48" s="52" t="s">
        <v>155</v>
      </c>
      <c r="G48" s="94">
        <v>38275</v>
      </c>
      <c r="H48" s="100"/>
      <c r="I48" s="34"/>
      <c r="J48" s="30"/>
      <c r="K48" s="37"/>
      <c r="L48" s="34">
        <v>1</v>
      </c>
      <c r="M48" s="38"/>
      <c r="N48" s="37" t="s">
        <v>322</v>
      </c>
      <c r="O48" s="20">
        <f t="shared" si="64"/>
        <v>2</v>
      </c>
      <c r="P48" s="20">
        <f t="shared" si="65"/>
        <v>10</v>
      </c>
      <c r="Q48" s="20">
        <f t="shared" si="66"/>
        <v>2004</v>
      </c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DC48" s="23" t="str">
        <f t="shared" si="67"/>
        <v/>
      </c>
      <c r="DD48" s="23" t="str">
        <f t="shared" si="68"/>
        <v/>
      </c>
      <c r="DE48" s="23" t="str">
        <f t="shared" si="69"/>
        <v/>
      </c>
      <c r="DF48" s="23" t="str">
        <f t="shared" si="70"/>
        <v/>
      </c>
      <c r="DG48" s="23" t="str">
        <f t="shared" si="71"/>
        <v/>
      </c>
      <c r="DH48" s="23" t="str">
        <f t="shared" si="72"/>
        <v/>
      </c>
      <c r="DI48" s="23" t="str">
        <f t="shared" si="73"/>
        <v/>
      </c>
      <c r="DJ48" s="23" t="str">
        <f t="shared" si="74"/>
        <v/>
      </c>
      <c r="DK48" s="23" t="str">
        <f t="shared" si="75"/>
        <v/>
      </c>
      <c r="DL48" s="23" t="str">
        <f t="shared" si="76"/>
        <v/>
      </c>
      <c r="DM48" s="23" t="str">
        <f t="shared" si="77"/>
        <v/>
      </c>
      <c r="DN48" s="23" t="str">
        <f t="shared" si="78"/>
        <v/>
      </c>
      <c r="DO48" s="23" t="str">
        <f t="shared" si="79"/>
        <v/>
      </c>
      <c r="DP48" s="23" t="str">
        <f t="shared" si="80"/>
        <v/>
      </c>
      <c r="DQ48" s="23" t="str">
        <f t="shared" si="81"/>
        <v/>
      </c>
      <c r="DR48" s="23" t="str">
        <f t="shared" si="82"/>
        <v/>
      </c>
      <c r="DS48" s="23" t="str">
        <f t="shared" si="83"/>
        <v/>
      </c>
      <c r="DT48" s="23" t="str">
        <f t="shared" si="84"/>
        <v/>
      </c>
      <c r="DU48" s="23" t="str">
        <f t="shared" si="85"/>
        <v/>
      </c>
      <c r="DV48" s="23" t="str">
        <f t="shared" si="86"/>
        <v/>
      </c>
      <c r="DW48" s="23" t="str">
        <f t="shared" si="87"/>
        <v/>
      </c>
      <c r="DX48" s="23" t="str">
        <f t="shared" si="88"/>
        <v/>
      </c>
      <c r="DY48" s="23" t="str">
        <f t="shared" si="89"/>
        <v/>
      </c>
      <c r="DZ48" s="23" t="str">
        <f t="shared" si="90"/>
        <v/>
      </c>
      <c r="EA48" s="23" t="str">
        <f t="shared" si="91"/>
        <v/>
      </c>
      <c r="EB48" s="23" t="str">
        <f t="shared" si="92"/>
        <v/>
      </c>
      <c r="EC48" s="23" t="str">
        <f t="shared" si="93"/>
        <v/>
      </c>
      <c r="ED48" s="23">
        <f t="shared" si="94"/>
        <v>1</v>
      </c>
      <c r="EE48" s="23" t="str">
        <f t="shared" si="95"/>
        <v/>
      </c>
    </row>
    <row r="49" spans="1:135" ht="11.25" customHeight="1">
      <c r="A49" s="70" t="s">
        <v>245</v>
      </c>
      <c r="B49" s="81" t="s">
        <v>72</v>
      </c>
      <c r="C49" s="118" t="s">
        <v>168</v>
      </c>
      <c r="D49" s="117" t="s">
        <v>50</v>
      </c>
      <c r="E49" s="82">
        <v>1</v>
      </c>
      <c r="F49" s="83" t="s">
        <v>215</v>
      </c>
      <c r="G49" s="96">
        <v>38519</v>
      </c>
      <c r="H49" s="121">
        <v>38520</v>
      </c>
      <c r="I49" s="72"/>
      <c r="J49" s="73"/>
      <c r="K49" s="74"/>
      <c r="L49" s="72">
        <v>1</v>
      </c>
      <c r="M49" s="75" t="s">
        <v>286</v>
      </c>
      <c r="N49" s="74"/>
      <c r="O49" s="76">
        <f t="shared" si="64"/>
        <v>2</v>
      </c>
      <c r="P49" s="76">
        <f t="shared" si="65"/>
        <v>6</v>
      </c>
      <c r="Q49" s="76">
        <f t="shared" si="66"/>
        <v>2005</v>
      </c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DC49" s="23" t="str">
        <f t="shared" si="67"/>
        <v/>
      </c>
      <c r="DD49" s="23" t="str">
        <f t="shared" si="68"/>
        <v/>
      </c>
      <c r="DE49" s="23" t="str">
        <f t="shared" si="69"/>
        <v/>
      </c>
      <c r="DF49" s="23" t="str">
        <f t="shared" si="70"/>
        <v/>
      </c>
      <c r="DG49" s="23" t="str">
        <f t="shared" si="71"/>
        <v/>
      </c>
      <c r="DH49" s="23" t="str">
        <f t="shared" si="72"/>
        <v/>
      </c>
      <c r="DI49" s="23" t="str">
        <f t="shared" si="73"/>
        <v/>
      </c>
      <c r="DJ49" s="23" t="str">
        <f t="shared" si="74"/>
        <v/>
      </c>
      <c r="DK49" s="23" t="str">
        <f t="shared" si="75"/>
        <v/>
      </c>
      <c r="DL49" s="23" t="str">
        <f t="shared" si="76"/>
        <v/>
      </c>
      <c r="DM49" s="23" t="str">
        <f t="shared" si="77"/>
        <v/>
      </c>
      <c r="DN49" s="23" t="str">
        <f t="shared" si="78"/>
        <v/>
      </c>
      <c r="DO49" s="23" t="str">
        <f t="shared" si="79"/>
        <v/>
      </c>
      <c r="DP49" s="23" t="str">
        <f t="shared" si="80"/>
        <v/>
      </c>
      <c r="DQ49" s="23" t="str">
        <f t="shared" si="81"/>
        <v/>
      </c>
      <c r="DR49" s="23" t="str">
        <f t="shared" si="82"/>
        <v/>
      </c>
      <c r="DS49" s="23" t="str">
        <f t="shared" si="83"/>
        <v/>
      </c>
      <c r="DT49" s="23" t="str">
        <f t="shared" si="84"/>
        <v/>
      </c>
      <c r="DU49" s="23" t="str">
        <f t="shared" si="85"/>
        <v/>
      </c>
      <c r="DV49" s="23" t="str">
        <f t="shared" si="86"/>
        <v/>
      </c>
      <c r="DW49" s="23" t="str">
        <f t="shared" si="87"/>
        <v/>
      </c>
      <c r="DX49" s="23" t="str">
        <f t="shared" si="88"/>
        <v/>
      </c>
      <c r="DY49" s="23" t="str">
        <f t="shared" si="89"/>
        <v/>
      </c>
      <c r="DZ49" s="23" t="str">
        <f t="shared" si="90"/>
        <v/>
      </c>
      <c r="EA49" s="23" t="str">
        <f t="shared" si="91"/>
        <v/>
      </c>
      <c r="EB49" s="23" t="str">
        <f t="shared" si="92"/>
        <v/>
      </c>
      <c r="EC49" s="23" t="str">
        <f t="shared" si="93"/>
        <v/>
      </c>
      <c r="ED49" s="23" t="str">
        <f t="shared" si="94"/>
        <v/>
      </c>
      <c r="EE49" s="23">
        <f t="shared" si="95"/>
        <v>1</v>
      </c>
    </row>
    <row r="50" spans="1:135" ht="11.25" customHeight="1">
      <c r="A50" s="21" t="s">
        <v>245</v>
      </c>
      <c r="B50" s="53" t="s">
        <v>75</v>
      </c>
      <c r="C50" s="119" t="s">
        <v>144</v>
      </c>
      <c r="D50" s="115"/>
      <c r="E50" s="55">
        <v>1</v>
      </c>
      <c r="F50" s="55"/>
      <c r="G50" s="97">
        <v>38977</v>
      </c>
      <c r="H50" s="100"/>
      <c r="I50" s="34"/>
      <c r="J50" s="30"/>
      <c r="K50" s="37"/>
      <c r="L50" s="34">
        <v>1</v>
      </c>
      <c r="M50" s="38" t="s">
        <v>287</v>
      </c>
      <c r="N50" s="37"/>
      <c r="O50" s="20">
        <f t="shared" si="64"/>
        <v>2</v>
      </c>
      <c r="P50" s="20">
        <f t="shared" si="65"/>
        <v>9</v>
      </c>
      <c r="Q50" s="20">
        <f t="shared" si="66"/>
        <v>2006</v>
      </c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DC50" s="23" t="str">
        <f t="shared" si="67"/>
        <v/>
      </c>
      <c r="DD50" s="23" t="str">
        <f t="shared" si="68"/>
        <v/>
      </c>
      <c r="DE50" s="23" t="str">
        <f t="shared" si="69"/>
        <v/>
      </c>
      <c r="DF50" s="23" t="str">
        <f t="shared" si="70"/>
        <v/>
      </c>
      <c r="DG50" s="23" t="str">
        <f t="shared" si="71"/>
        <v/>
      </c>
      <c r="DH50" s="23" t="str">
        <f t="shared" si="72"/>
        <v/>
      </c>
      <c r="DI50" s="23" t="str">
        <f t="shared" si="73"/>
        <v/>
      </c>
      <c r="DJ50" s="23" t="str">
        <f t="shared" si="74"/>
        <v/>
      </c>
      <c r="DK50" s="23" t="str">
        <f t="shared" si="75"/>
        <v/>
      </c>
      <c r="DL50" s="23" t="str">
        <f t="shared" si="76"/>
        <v/>
      </c>
      <c r="DM50" s="23" t="str">
        <f t="shared" si="77"/>
        <v/>
      </c>
      <c r="DN50" s="23" t="str">
        <f t="shared" si="78"/>
        <v/>
      </c>
      <c r="DO50" s="23" t="str">
        <f t="shared" si="79"/>
        <v/>
      </c>
      <c r="DP50" s="23" t="str">
        <f t="shared" si="80"/>
        <v/>
      </c>
      <c r="DQ50" s="23" t="str">
        <f t="shared" si="81"/>
        <v/>
      </c>
      <c r="DR50" s="23" t="str">
        <f t="shared" si="82"/>
        <v/>
      </c>
      <c r="DS50" s="23" t="str">
        <f t="shared" si="83"/>
        <v/>
      </c>
      <c r="DT50" s="23" t="str">
        <f t="shared" si="84"/>
        <v/>
      </c>
      <c r="DU50" s="23" t="str">
        <f t="shared" si="85"/>
        <v/>
      </c>
      <c r="DV50" s="23" t="str">
        <f t="shared" si="86"/>
        <v/>
      </c>
      <c r="DW50" s="23" t="str">
        <f t="shared" si="87"/>
        <v/>
      </c>
      <c r="DX50" s="23" t="str">
        <f t="shared" si="88"/>
        <v/>
      </c>
      <c r="DY50" s="23" t="str">
        <f t="shared" si="89"/>
        <v/>
      </c>
      <c r="DZ50" s="23" t="str">
        <f t="shared" si="90"/>
        <v/>
      </c>
      <c r="EA50" s="23" t="str">
        <f t="shared" si="91"/>
        <v/>
      </c>
      <c r="EB50" s="23" t="str">
        <f t="shared" si="92"/>
        <v/>
      </c>
      <c r="EC50" s="23" t="str">
        <f t="shared" si="93"/>
        <v/>
      </c>
      <c r="ED50" s="23" t="str">
        <f t="shared" si="94"/>
        <v/>
      </c>
      <c r="EE50" s="23" t="str">
        <f t="shared" si="95"/>
        <v/>
      </c>
    </row>
    <row r="51" spans="1:135" ht="11.25" customHeight="1">
      <c r="A51" s="70" t="s">
        <v>245</v>
      </c>
      <c r="B51" s="81" t="s">
        <v>78</v>
      </c>
      <c r="C51" s="118" t="s">
        <v>135</v>
      </c>
      <c r="D51" s="117"/>
      <c r="E51" s="84">
        <v>1</v>
      </c>
      <c r="F51" s="84"/>
      <c r="G51" s="96">
        <v>38983</v>
      </c>
      <c r="H51" s="99">
        <v>38990</v>
      </c>
      <c r="I51" s="72"/>
      <c r="J51" s="73"/>
      <c r="K51" s="74"/>
      <c r="L51" s="72">
        <v>1</v>
      </c>
      <c r="M51" s="75" t="s">
        <v>287</v>
      </c>
      <c r="N51" s="74"/>
      <c r="O51" s="76">
        <f t="shared" si="64"/>
        <v>3</v>
      </c>
      <c r="P51" s="76">
        <f t="shared" si="65"/>
        <v>9</v>
      </c>
      <c r="Q51" s="76">
        <f t="shared" si="66"/>
        <v>2006</v>
      </c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DC51" s="23" t="str">
        <f t="shared" si="67"/>
        <v/>
      </c>
      <c r="DD51" s="23" t="str">
        <f t="shared" si="68"/>
        <v/>
      </c>
      <c r="DE51" s="23" t="str">
        <f t="shared" si="69"/>
        <v/>
      </c>
      <c r="DF51" s="23" t="str">
        <f t="shared" si="70"/>
        <v/>
      </c>
      <c r="DG51" s="23" t="str">
        <f t="shared" si="71"/>
        <v/>
      </c>
      <c r="DH51" s="23" t="str">
        <f t="shared" si="72"/>
        <v/>
      </c>
      <c r="DI51" s="23" t="str">
        <f t="shared" si="73"/>
        <v/>
      </c>
      <c r="DJ51" s="23" t="str">
        <f t="shared" si="74"/>
        <v/>
      </c>
      <c r="DK51" s="23" t="str">
        <f t="shared" si="75"/>
        <v/>
      </c>
      <c r="DL51" s="23" t="str">
        <f t="shared" si="76"/>
        <v/>
      </c>
      <c r="DM51" s="23" t="str">
        <f t="shared" si="77"/>
        <v/>
      </c>
      <c r="DN51" s="23" t="str">
        <f t="shared" si="78"/>
        <v/>
      </c>
      <c r="DO51" s="23" t="str">
        <f t="shared" si="79"/>
        <v/>
      </c>
      <c r="DP51" s="23" t="str">
        <f t="shared" si="80"/>
        <v/>
      </c>
      <c r="DQ51" s="23" t="str">
        <f t="shared" si="81"/>
        <v/>
      </c>
      <c r="DR51" s="23" t="str">
        <f t="shared" si="82"/>
        <v/>
      </c>
      <c r="DS51" s="23" t="str">
        <f t="shared" si="83"/>
        <v/>
      </c>
      <c r="DT51" s="23" t="str">
        <f t="shared" si="84"/>
        <v/>
      </c>
      <c r="DU51" s="23" t="str">
        <f t="shared" si="85"/>
        <v/>
      </c>
      <c r="DV51" s="23" t="str">
        <f t="shared" si="86"/>
        <v/>
      </c>
      <c r="DW51" s="23" t="str">
        <f t="shared" si="87"/>
        <v/>
      </c>
      <c r="DX51" s="23" t="str">
        <f t="shared" si="88"/>
        <v/>
      </c>
      <c r="DY51" s="23" t="str">
        <f t="shared" si="89"/>
        <v/>
      </c>
      <c r="DZ51" s="23" t="str">
        <f t="shared" si="90"/>
        <v/>
      </c>
      <c r="EA51" s="23" t="str">
        <f t="shared" si="91"/>
        <v/>
      </c>
      <c r="EB51" s="23" t="str">
        <f t="shared" si="92"/>
        <v/>
      </c>
      <c r="EC51" s="23" t="str">
        <f t="shared" si="93"/>
        <v/>
      </c>
      <c r="ED51" s="23" t="str">
        <f t="shared" si="94"/>
        <v/>
      </c>
      <c r="EE51" s="23" t="str">
        <f t="shared" si="95"/>
        <v/>
      </c>
    </row>
    <row r="52" spans="1:135" ht="11.25" customHeight="1">
      <c r="A52" s="21" t="s">
        <v>245</v>
      </c>
      <c r="B52" s="53" t="s">
        <v>81</v>
      </c>
      <c r="C52" s="119" t="s">
        <v>148</v>
      </c>
      <c r="D52" s="115" t="s">
        <v>141</v>
      </c>
      <c r="E52" s="55">
        <v>1</v>
      </c>
      <c r="F52" s="55"/>
      <c r="G52" s="97">
        <v>39233</v>
      </c>
      <c r="H52" s="100"/>
      <c r="I52" s="34"/>
      <c r="J52" s="30"/>
      <c r="K52" s="37"/>
      <c r="L52" s="34">
        <v>1</v>
      </c>
      <c r="M52" s="38" t="s">
        <v>288</v>
      </c>
      <c r="N52" s="37"/>
      <c r="O52" s="20">
        <f t="shared" si="64"/>
        <v>3</v>
      </c>
      <c r="P52" s="20">
        <f t="shared" si="65"/>
        <v>5</v>
      </c>
      <c r="Q52" s="20">
        <f t="shared" si="66"/>
        <v>2007</v>
      </c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DC52" s="23" t="str">
        <f t="shared" si="67"/>
        <v/>
      </c>
      <c r="DD52" s="23" t="str">
        <f t="shared" si="68"/>
        <v/>
      </c>
      <c r="DE52" s="23" t="str">
        <f t="shared" si="69"/>
        <v/>
      </c>
      <c r="DF52" s="23" t="str">
        <f t="shared" si="70"/>
        <v/>
      </c>
      <c r="DG52" s="23" t="str">
        <f t="shared" si="71"/>
        <v/>
      </c>
      <c r="DH52" s="23" t="str">
        <f t="shared" si="72"/>
        <v/>
      </c>
      <c r="DI52" s="23" t="str">
        <f t="shared" si="73"/>
        <v/>
      </c>
      <c r="DJ52" s="23" t="str">
        <f t="shared" si="74"/>
        <v/>
      </c>
      <c r="DK52" s="23" t="str">
        <f t="shared" si="75"/>
        <v/>
      </c>
      <c r="DL52" s="23" t="str">
        <f t="shared" si="76"/>
        <v/>
      </c>
      <c r="DM52" s="23" t="str">
        <f t="shared" si="77"/>
        <v/>
      </c>
      <c r="DN52" s="23" t="str">
        <f t="shared" si="78"/>
        <v/>
      </c>
      <c r="DO52" s="23" t="str">
        <f t="shared" si="79"/>
        <v/>
      </c>
      <c r="DP52" s="23" t="str">
        <f t="shared" si="80"/>
        <v/>
      </c>
      <c r="DQ52" s="23" t="str">
        <f t="shared" si="81"/>
        <v/>
      </c>
      <c r="DR52" s="23" t="str">
        <f t="shared" si="82"/>
        <v/>
      </c>
      <c r="DS52" s="23" t="str">
        <f t="shared" si="83"/>
        <v/>
      </c>
      <c r="DT52" s="23" t="str">
        <f t="shared" si="84"/>
        <v/>
      </c>
      <c r="DU52" s="23" t="str">
        <f t="shared" si="85"/>
        <v/>
      </c>
      <c r="DV52" s="23" t="str">
        <f t="shared" si="86"/>
        <v/>
      </c>
      <c r="DW52" s="23" t="str">
        <f t="shared" si="87"/>
        <v/>
      </c>
      <c r="DX52" s="23" t="str">
        <f t="shared" si="88"/>
        <v/>
      </c>
      <c r="DY52" s="23" t="str">
        <f t="shared" si="89"/>
        <v/>
      </c>
      <c r="DZ52" s="23" t="str">
        <f t="shared" si="90"/>
        <v/>
      </c>
      <c r="EA52" s="23" t="str">
        <f t="shared" si="91"/>
        <v/>
      </c>
      <c r="EB52" s="23" t="str">
        <f t="shared" si="92"/>
        <v/>
      </c>
      <c r="EC52" s="23" t="str">
        <f t="shared" si="93"/>
        <v/>
      </c>
      <c r="ED52" s="23" t="str">
        <f t="shared" si="94"/>
        <v/>
      </c>
      <c r="EE52" s="23" t="str">
        <f t="shared" si="95"/>
        <v/>
      </c>
    </row>
    <row r="53" spans="1:135" ht="11.25" customHeight="1">
      <c r="A53" s="70" t="s">
        <v>245</v>
      </c>
      <c r="B53" s="85" t="s">
        <v>81</v>
      </c>
      <c r="C53" s="118" t="s">
        <v>156</v>
      </c>
      <c r="D53" s="117" t="s">
        <v>141</v>
      </c>
      <c r="E53" s="84">
        <v>1</v>
      </c>
      <c r="F53" s="84"/>
      <c r="G53" s="96">
        <v>39234</v>
      </c>
      <c r="H53" s="99"/>
      <c r="I53" s="72"/>
      <c r="J53" s="73"/>
      <c r="K53" s="74"/>
      <c r="L53" s="72">
        <v>0</v>
      </c>
      <c r="M53" s="75" t="s">
        <v>288</v>
      </c>
      <c r="N53" s="74" t="s">
        <v>307</v>
      </c>
      <c r="O53" s="76">
        <f t="shared" si="64"/>
        <v>1</v>
      </c>
      <c r="P53" s="76">
        <f t="shared" si="65"/>
        <v>6</v>
      </c>
      <c r="Q53" s="76">
        <f t="shared" si="66"/>
        <v>2007</v>
      </c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DC53" s="23" t="str">
        <f t="shared" si="67"/>
        <v/>
      </c>
      <c r="DD53" s="23" t="str">
        <f t="shared" si="68"/>
        <v/>
      </c>
      <c r="DE53" s="23" t="str">
        <f t="shared" si="69"/>
        <v/>
      </c>
      <c r="DF53" s="23" t="str">
        <f t="shared" si="70"/>
        <v/>
      </c>
      <c r="DG53" s="23" t="str">
        <f t="shared" si="71"/>
        <v/>
      </c>
      <c r="DH53" s="23" t="str">
        <f t="shared" si="72"/>
        <v/>
      </c>
      <c r="DI53" s="23" t="str">
        <f t="shared" si="73"/>
        <v/>
      </c>
      <c r="DJ53" s="23" t="str">
        <f t="shared" si="74"/>
        <v/>
      </c>
      <c r="DK53" s="23" t="str">
        <f t="shared" si="75"/>
        <v/>
      </c>
      <c r="DL53" s="23" t="str">
        <f t="shared" si="76"/>
        <v/>
      </c>
      <c r="DM53" s="23" t="str">
        <f t="shared" si="77"/>
        <v/>
      </c>
      <c r="DN53" s="23" t="str">
        <f t="shared" si="78"/>
        <v/>
      </c>
      <c r="DO53" s="23" t="str">
        <f t="shared" si="79"/>
        <v/>
      </c>
      <c r="DP53" s="23" t="str">
        <f t="shared" si="80"/>
        <v/>
      </c>
      <c r="DQ53" s="23" t="str">
        <f t="shared" si="81"/>
        <v/>
      </c>
      <c r="DR53" s="23" t="str">
        <f t="shared" si="82"/>
        <v/>
      </c>
      <c r="DS53" s="23" t="str">
        <f t="shared" si="83"/>
        <v/>
      </c>
      <c r="DT53" s="23" t="str">
        <f t="shared" si="84"/>
        <v/>
      </c>
      <c r="DU53" s="23" t="str">
        <f t="shared" si="85"/>
        <v/>
      </c>
      <c r="DV53" s="23" t="str">
        <f t="shared" si="86"/>
        <v/>
      </c>
      <c r="DW53" s="23" t="str">
        <f t="shared" si="87"/>
        <v/>
      </c>
      <c r="DX53" s="23" t="str">
        <f t="shared" si="88"/>
        <v/>
      </c>
      <c r="DY53" s="23" t="str">
        <f t="shared" si="89"/>
        <v/>
      </c>
      <c r="DZ53" s="23" t="str">
        <f t="shared" si="90"/>
        <v/>
      </c>
      <c r="EA53" s="23" t="str">
        <f t="shared" si="91"/>
        <v/>
      </c>
      <c r="EB53" s="23" t="str">
        <f t="shared" si="92"/>
        <v/>
      </c>
      <c r="EC53" s="23" t="str">
        <f t="shared" si="93"/>
        <v/>
      </c>
      <c r="ED53" s="23" t="str">
        <f t="shared" si="94"/>
        <v/>
      </c>
      <c r="EE53" s="23" t="str">
        <f t="shared" si="95"/>
        <v/>
      </c>
    </row>
    <row r="54" spans="1:135" ht="11.25" customHeight="1">
      <c r="A54" s="21" t="s">
        <v>245</v>
      </c>
      <c r="B54" s="53" t="s">
        <v>81</v>
      </c>
      <c r="C54" s="119" t="s">
        <v>148</v>
      </c>
      <c r="D54" s="115" t="s">
        <v>149</v>
      </c>
      <c r="E54" s="55">
        <v>1</v>
      </c>
      <c r="F54" s="60" t="s">
        <v>157</v>
      </c>
      <c r="G54" s="97">
        <v>39236</v>
      </c>
      <c r="H54" s="100">
        <v>39241</v>
      </c>
      <c r="I54" s="34"/>
      <c r="J54" s="30"/>
      <c r="K54" s="37"/>
      <c r="L54" s="34">
        <v>1</v>
      </c>
      <c r="M54" s="38" t="s">
        <v>289</v>
      </c>
      <c r="N54" s="37"/>
      <c r="O54" s="20">
        <f t="shared" si="64"/>
        <v>1</v>
      </c>
      <c r="P54" s="20">
        <f t="shared" si="65"/>
        <v>6</v>
      </c>
      <c r="Q54" s="20">
        <f t="shared" si="66"/>
        <v>2007</v>
      </c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DC54" s="23" t="str">
        <f t="shared" si="67"/>
        <v/>
      </c>
      <c r="DD54" s="23" t="str">
        <f t="shared" si="68"/>
        <v/>
      </c>
      <c r="DE54" s="23" t="str">
        <f t="shared" si="69"/>
        <v/>
      </c>
      <c r="DF54" s="23" t="str">
        <f t="shared" si="70"/>
        <v/>
      </c>
      <c r="DG54" s="23" t="str">
        <f t="shared" si="71"/>
        <v/>
      </c>
      <c r="DH54" s="23" t="str">
        <f t="shared" si="72"/>
        <v/>
      </c>
      <c r="DI54" s="23" t="str">
        <f t="shared" si="73"/>
        <v/>
      </c>
      <c r="DJ54" s="23" t="str">
        <f t="shared" si="74"/>
        <v/>
      </c>
      <c r="DK54" s="23" t="str">
        <f t="shared" si="75"/>
        <v/>
      </c>
      <c r="DL54" s="23" t="str">
        <f t="shared" si="76"/>
        <v/>
      </c>
      <c r="DM54" s="23" t="str">
        <f t="shared" si="77"/>
        <v/>
      </c>
      <c r="DN54" s="23" t="str">
        <f t="shared" si="78"/>
        <v/>
      </c>
      <c r="DO54" s="23" t="str">
        <f t="shared" si="79"/>
        <v/>
      </c>
      <c r="DP54" s="23" t="str">
        <f t="shared" si="80"/>
        <v/>
      </c>
      <c r="DQ54" s="23" t="str">
        <f t="shared" si="81"/>
        <v/>
      </c>
      <c r="DR54" s="23" t="str">
        <f t="shared" si="82"/>
        <v/>
      </c>
      <c r="DS54" s="23" t="str">
        <f t="shared" si="83"/>
        <v/>
      </c>
      <c r="DT54" s="23" t="str">
        <f t="shared" si="84"/>
        <v/>
      </c>
      <c r="DU54" s="23" t="str">
        <f t="shared" si="85"/>
        <v/>
      </c>
      <c r="DV54" s="23" t="str">
        <f t="shared" si="86"/>
        <v/>
      </c>
      <c r="DW54" s="23" t="str">
        <f t="shared" si="87"/>
        <v/>
      </c>
      <c r="DX54" s="23" t="str">
        <f t="shared" si="88"/>
        <v/>
      </c>
      <c r="DY54" s="23" t="str">
        <f t="shared" si="89"/>
        <v/>
      </c>
      <c r="DZ54" s="23" t="str">
        <f t="shared" si="90"/>
        <v/>
      </c>
      <c r="EA54" s="23" t="str">
        <f t="shared" si="91"/>
        <v/>
      </c>
      <c r="EB54" s="23" t="str">
        <f t="shared" si="92"/>
        <v/>
      </c>
      <c r="EC54" s="23" t="str">
        <f t="shared" si="93"/>
        <v/>
      </c>
      <c r="ED54" s="23" t="str">
        <f t="shared" si="94"/>
        <v/>
      </c>
      <c r="EE54" s="23" t="str">
        <f t="shared" si="95"/>
        <v/>
      </c>
    </row>
    <row r="55" spans="1:135" ht="11.25" customHeight="1">
      <c r="A55" s="70" t="s">
        <v>245</v>
      </c>
      <c r="B55" s="81" t="s">
        <v>72</v>
      </c>
      <c r="C55" s="118" t="s">
        <v>150</v>
      </c>
      <c r="D55" s="117" t="s">
        <v>50</v>
      </c>
      <c r="E55" s="84">
        <v>1</v>
      </c>
      <c r="F55" s="83" t="s">
        <v>223</v>
      </c>
      <c r="G55" s="96">
        <v>39355</v>
      </c>
      <c r="H55" s="99"/>
      <c r="I55" s="72"/>
      <c r="J55" s="73"/>
      <c r="K55" s="74"/>
      <c r="L55" s="72">
        <v>1</v>
      </c>
      <c r="M55" s="75" t="s">
        <v>289</v>
      </c>
      <c r="N55" s="74"/>
      <c r="O55" s="76">
        <f t="shared" si="64"/>
        <v>3</v>
      </c>
      <c r="P55" s="76">
        <f t="shared" si="65"/>
        <v>9</v>
      </c>
      <c r="Q55" s="76">
        <f t="shared" si="66"/>
        <v>2007</v>
      </c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DC55" s="23" t="str">
        <f t="shared" si="67"/>
        <v/>
      </c>
      <c r="DD55" s="23" t="str">
        <f t="shared" si="68"/>
        <v/>
      </c>
      <c r="DE55" s="23" t="str">
        <f t="shared" si="69"/>
        <v/>
      </c>
      <c r="DF55" s="23" t="str">
        <f t="shared" si="70"/>
        <v/>
      </c>
      <c r="DG55" s="23" t="str">
        <f t="shared" si="71"/>
        <v/>
      </c>
      <c r="DH55" s="23" t="str">
        <f t="shared" si="72"/>
        <v/>
      </c>
      <c r="DI55" s="23" t="str">
        <f t="shared" si="73"/>
        <v/>
      </c>
      <c r="DJ55" s="23" t="str">
        <f t="shared" si="74"/>
        <v/>
      </c>
      <c r="DK55" s="23" t="str">
        <f t="shared" si="75"/>
        <v/>
      </c>
      <c r="DL55" s="23" t="str">
        <f t="shared" si="76"/>
        <v/>
      </c>
      <c r="DM55" s="23" t="str">
        <f t="shared" si="77"/>
        <v/>
      </c>
      <c r="DN55" s="23" t="str">
        <f t="shared" si="78"/>
        <v/>
      </c>
      <c r="DO55" s="23" t="str">
        <f t="shared" si="79"/>
        <v/>
      </c>
      <c r="DP55" s="23" t="str">
        <f t="shared" si="80"/>
        <v/>
      </c>
      <c r="DQ55" s="23" t="str">
        <f t="shared" si="81"/>
        <v/>
      </c>
      <c r="DR55" s="23" t="str">
        <f t="shared" si="82"/>
        <v/>
      </c>
      <c r="DS55" s="23" t="str">
        <f t="shared" si="83"/>
        <v/>
      </c>
      <c r="DT55" s="23" t="str">
        <f t="shared" si="84"/>
        <v/>
      </c>
      <c r="DU55" s="23" t="str">
        <f t="shared" si="85"/>
        <v/>
      </c>
      <c r="DV55" s="23" t="str">
        <f t="shared" si="86"/>
        <v/>
      </c>
      <c r="DW55" s="23" t="str">
        <f t="shared" si="87"/>
        <v/>
      </c>
      <c r="DX55" s="23" t="str">
        <f t="shared" si="88"/>
        <v/>
      </c>
      <c r="DY55" s="23" t="str">
        <f t="shared" si="89"/>
        <v/>
      </c>
      <c r="DZ55" s="23" t="str">
        <f t="shared" si="90"/>
        <v/>
      </c>
      <c r="EA55" s="23" t="str">
        <f t="shared" si="91"/>
        <v/>
      </c>
      <c r="EB55" s="23" t="str">
        <f t="shared" si="92"/>
        <v/>
      </c>
      <c r="EC55" s="23" t="str">
        <f t="shared" si="93"/>
        <v/>
      </c>
      <c r="ED55" s="23" t="str">
        <f t="shared" si="94"/>
        <v/>
      </c>
      <c r="EE55" s="23" t="str">
        <f t="shared" si="95"/>
        <v/>
      </c>
    </row>
    <row r="56" spans="1:135" ht="11.25" customHeight="1">
      <c r="A56" s="21" t="s">
        <v>245</v>
      </c>
      <c r="B56" s="56" t="s">
        <v>81</v>
      </c>
      <c r="C56" s="119" t="s">
        <v>158</v>
      </c>
      <c r="D56" s="115" t="s">
        <v>138</v>
      </c>
      <c r="E56" s="55">
        <v>1</v>
      </c>
      <c r="F56" s="57"/>
      <c r="G56" s="97">
        <v>39355</v>
      </c>
      <c r="H56" s="100">
        <v>39360</v>
      </c>
      <c r="I56" s="34"/>
      <c r="J56" s="30"/>
      <c r="K56" s="37"/>
      <c r="L56" s="34">
        <v>1</v>
      </c>
      <c r="M56" s="38" t="s">
        <v>290</v>
      </c>
      <c r="N56" s="37"/>
      <c r="O56" s="20">
        <f t="shared" si="64"/>
        <v>3</v>
      </c>
      <c r="P56" s="20">
        <f t="shared" si="65"/>
        <v>9</v>
      </c>
      <c r="Q56" s="20">
        <f t="shared" si="66"/>
        <v>2007</v>
      </c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DC56" s="23" t="str">
        <f t="shared" si="67"/>
        <v/>
      </c>
      <c r="DD56" s="23" t="str">
        <f t="shared" si="68"/>
        <v/>
      </c>
      <c r="DE56" s="23" t="str">
        <f t="shared" si="69"/>
        <v/>
      </c>
      <c r="DF56" s="23" t="str">
        <f t="shared" si="70"/>
        <v/>
      </c>
      <c r="DG56" s="23" t="str">
        <f t="shared" si="71"/>
        <v/>
      </c>
      <c r="DH56" s="23" t="str">
        <f t="shared" si="72"/>
        <v/>
      </c>
      <c r="DI56" s="23" t="str">
        <f t="shared" si="73"/>
        <v/>
      </c>
      <c r="DJ56" s="23" t="str">
        <f t="shared" si="74"/>
        <v/>
      </c>
      <c r="DK56" s="23" t="str">
        <f t="shared" si="75"/>
        <v/>
      </c>
      <c r="DL56" s="23" t="str">
        <f t="shared" si="76"/>
        <v/>
      </c>
      <c r="DM56" s="23" t="str">
        <f t="shared" si="77"/>
        <v/>
      </c>
      <c r="DN56" s="23" t="str">
        <f t="shared" si="78"/>
        <v/>
      </c>
      <c r="DO56" s="23" t="str">
        <f t="shared" si="79"/>
        <v/>
      </c>
      <c r="DP56" s="23" t="str">
        <f t="shared" si="80"/>
        <v/>
      </c>
      <c r="DQ56" s="23" t="str">
        <f t="shared" si="81"/>
        <v/>
      </c>
      <c r="DR56" s="23" t="str">
        <f t="shared" si="82"/>
        <v/>
      </c>
      <c r="DS56" s="23" t="str">
        <f t="shared" si="83"/>
        <v/>
      </c>
      <c r="DT56" s="23" t="str">
        <f t="shared" si="84"/>
        <v/>
      </c>
      <c r="DU56" s="23" t="str">
        <f t="shared" si="85"/>
        <v/>
      </c>
      <c r="DV56" s="23" t="str">
        <f t="shared" si="86"/>
        <v/>
      </c>
      <c r="DW56" s="23" t="str">
        <f t="shared" si="87"/>
        <v/>
      </c>
      <c r="DX56" s="23" t="str">
        <f t="shared" si="88"/>
        <v/>
      </c>
      <c r="DY56" s="23" t="str">
        <f t="shared" si="89"/>
        <v/>
      </c>
      <c r="DZ56" s="23" t="str">
        <f t="shared" si="90"/>
        <v/>
      </c>
      <c r="EA56" s="23" t="str">
        <f t="shared" si="91"/>
        <v/>
      </c>
      <c r="EB56" s="23" t="str">
        <f t="shared" si="92"/>
        <v/>
      </c>
      <c r="EC56" s="23" t="str">
        <f t="shared" si="93"/>
        <v/>
      </c>
      <c r="ED56" s="23" t="str">
        <f t="shared" si="94"/>
        <v/>
      </c>
      <c r="EE56" s="23" t="str">
        <f t="shared" si="95"/>
        <v/>
      </c>
    </row>
    <row r="57" spans="1:135" ht="11.25" customHeight="1">
      <c r="A57" s="70" t="s">
        <v>245</v>
      </c>
      <c r="B57" s="81" t="s">
        <v>81</v>
      </c>
      <c r="C57" s="118" t="s">
        <v>151</v>
      </c>
      <c r="D57" s="117" t="s">
        <v>149</v>
      </c>
      <c r="E57" s="84">
        <v>1</v>
      </c>
      <c r="F57" s="83" t="s">
        <v>223</v>
      </c>
      <c r="G57" s="96">
        <v>39356</v>
      </c>
      <c r="H57" s="99">
        <v>39360</v>
      </c>
      <c r="I57" s="72"/>
      <c r="J57" s="73"/>
      <c r="K57" s="74"/>
      <c r="L57" s="72">
        <v>1</v>
      </c>
      <c r="M57" s="75" t="s">
        <v>289</v>
      </c>
      <c r="N57" s="74"/>
      <c r="O57" s="76">
        <f t="shared" si="64"/>
        <v>1</v>
      </c>
      <c r="P57" s="76">
        <f t="shared" si="65"/>
        <v>10</v>
      </c>
      <c r="Q57" s="76">
        <f t="shared" si="66"/>
        <v>2007</v>
      </c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DC57" s="23" t="str">
        <f t="shared" si="67"/>
        <v/>
      </c>
      <c r="DD57" s="23" t="str">
        <f t="shared" si="68"/>
        <v/>
      </c>
      <c r="DE57" s="23" t="str">
        <f t="shared" si="69"/>
        <v/>
      </c>
      <c r="DF57" s="23" t="str">
        <f t="shared" si="70"/>
        <v/>
      </c>
      <c r="DG57" s="23" t="str">
        <f t="shared" si="71"/>
        <v/>
      </c>
      <c r="DH57" s="23" t="str">
        <f t="shared" si="72"/>
        <v/>
      </c>
      <c r="DI57" s="23" t="str">
        <f t="shared" si="73"/>
        <v/>
      </c>
      <c r="DJ57" s="23" t="str">
        <f t="shared" si="74"/>
        <v/>
      </c>
      <c r="DK57" s="23" t="str">
        <f t="shared" si="75"/>
        <v/>
      </c>
      <c r="DL57" s="23" t="str">
        <f t="shared" si="76"/>
        <v/>
      </c>
      <c r="DM57" s="23" t="str">
        <f t="shared" si="77"/>
        <v/>
      </c>
      <c r="DN57" s="23" t="str">
        <f t="shared" si="78"/>
        <v/>
      </c>
      <c r="DO57" s="23" t="str">
        <f t="shared" si="79"/>
        <v/>
      </c>
      <c r="DP57" s="23" t="str">
        <f t="shared" si="80"/>
        <v/>
      </c>
      <c r="DQ57" s="23" t="str">
        <f t="shared" si="81"/>
        <v/>
      </c>
      <c r="DR57" s="23" t="str">
        <f t="shared" si="82"/>
        <v/>
      </c>
      <c r="DS57" s="23" t="str">
        <f t="shared" si="83"/>
        <v/>
      </c>
      <c r="DT57" s="23" t="str">
        <f t="shared" si="84"/>
        <v/>
      </c>
      <c r="DU57" s="23" t="str">
        <f t="shared" si="85"/>
        <v/>
      </c>
      <c r="DV57" s="23" t="str">
        <f t="shared" si="86"/>
        <v/>
      </c>
      <c r="DW57" s="23" t="str">
        <f t="shared" si="87"/>
        <v/>
      </c>
      <c r="DX57" s="23" t="str">
        <f t="shared" si="88"/>
        <v/>
      </c>
      <c r="DY57" s="23" t="str">
        <f t="shared" si="89"/>
        <v/>
      </c>
      <c r="DZ57" s="23" t="str">
        <f t="shared" si="90"/>
        <v/>
      </c>
      <c r="EA57" s="23" t="str">
        <f t="shared" si="91"/>
        <v/>
      </c>
      <c r="EB57" s="23" t="str">
        <f t="shared" si="92"/>
        <v/>
      </c>
      <c r="EC57" s="23" t="str">
        <f t="shared" si="93"/>
        <v/>
      </c>
      <c r="ED57" s="23" t="str">
        <f t="shared" si="94"/>
        <v/>
      </c>
      <c r="EE57" s="23" t="str">
        <f t="shared" si="95"/>
        <v/>
      </c>
    </row>
    <row r="58" spans="1:135" ht="11.25" customHeight="1">
      <c r="A58" s="21" t="s">
        <v>245</v>
      </c>
      <c r="B58" s="53" t="s">
        <v>74</v>
      </c>
      <c r="C58" s="119" t="s">
        <v>51</v>
      </c>
      <c r="D58" s="115"/>
      <c r="E58" s="55">
        <v>1</v>
      </c>
      <c r="F58" s="60" t="s">
        <v>155</v>
      </c>
      <c r="G58" s="97">
        <v>39360</v>
      </c>
      <c r="H58" s="100"/>
      <c r="I58" s="34"/>
      <c r="J58" s="30"/>
      <c r="K58" s="37"/>
      <c r="L58" s="34">
        <v>1</v>
      </c>
      <c r="M58" s="38" t="s">
        <v>289</v>
      </c>
      <c r="N58" s="37"/>
      <c r="O58" s="20">
        <f t="shared" si="64"/>
        <v>1</v>
      </c>
      <c r="P58" s="20">
        <f t="shared" si="65"/>
        <v>10</v>
      </c>
      <c r="Q58" s="20">
        <f t="shared" si="66"/>
        <v>2007</v>
      </c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DC58" s="23" t="str">
        <f t="shared" si="67"/>
        <v/>
      </c>
      <c r="DD58" s="23" t="str">
        <f t="shared" si="68"/>
        <v/>
      </c>
      <c r="DE58" s="23" t="str">
        <f t="shared" si="69"/>
        <v/>
      </c>
      <c r="DF58" s="23" t="str">
        <f t="shared" si="70"/>
        <v/>
      </c>
      <c r="DG58" s="23" t="str">
        <f t="shared" si="71"/>
        <v/>
      </c>
      <c r="DH58" s="23" t="str">
        <f t="shared" si="72"/>
        <v/>
      </c>
      <c r="DI58" s="23" t="str">
        <f t="shared" si="73"/>
        <v/>
      </c>
      <c r="DJ58" s="23" t="str">
        <f t="shared" si="74"/>
        <v/>
      </c>
      <c r="DK58" s="23" t="str">
        <f t="shared" si="75"/>
        <v/>
      </c>
      <c r="DL58" s="23" t="str">
        <f t="shared" si="76"/>
        <v/>
      </c>
      <c r="DM58" s="23" t="str">
        <f t="shared" si="77"/>
        <v/>
      </c>
      <c r="DN58" s="23" t="str">
        <f t="shared" si="78"/>
        <v/>
      </c>
      <c r="DO58" s="23" t="str">
        <f t="shared" si="79"/>
        <v/>
      </c>
      <c r="DP58" s="23" t="str">
        <f t="shared" si="80"/>
        <v/>
      </c>
      <c r="DQ58" s="23" t="str">
        <f t="shared" si="81"/>
        <v/>
      </c>
      <c r="DR58" s="23" t="str">
        <f t="shared" si="82"/>
        <v/>
      </c>
      <c r="DS58" s="23" t="str">
        <f t="shared" si="83"/>
        <v/>
      </c>
      <c r="DT58" s="23" t="str">
        <f t="shared" si="84"/>
        <v/>
      </c>
      <c r="DU58" s="23" t="str">
        <f t="shared" si="85"/>
        <v/>
      </c>
      <c r="DV58" s="23" t="str">
        <f t="shared" si="86"/>
        <v/>
      </c>
      <c r="DW58" s="23" t="str">
        <f t="shared" si="87"/>
        <v/>
      </c>
      <c r="DX58" s="23" t="str">
        <f t="shared" si="88"/>
        <v/>
      </c>
      <c r="DY58" s="23" t="str">
        <f t="shared" si="89"/>
        <v/>
      </c>
      <c r="DZ58" s="23" t="str">
        <f t="shared" si="90"/>
        <v/>
      </c>
      <c r="EA58" s="23" t="str">
        <f t="shared" si="91"/>
        <v/>
      </c>
      <c r="EB58" s="23" t="str">
        <f t="shared" si="92"/>
        <v/>
      </c>
      <c r="EC58" s="23" t="str">
        <f t="shared" si="93"/>
        <v/>
      </c>
      <c r="ED58" s="23" t="str">
        <f t="shared" si="94"/>
        <v/>
      </c>
      <c r="EE58" s="23" t="str">
        <f t="shared" si="95"/>
        <v/>
      </c>
    </row>
    <row r="59" spans="1:135" ht="11.25" customHeight="1">
      <c r="A59" s="70" t="s">
        <v>245</v>
      </c>
      <c r="B59" s="81" t="s">
        <v>81</v>
      </c>
      <c r="C59" s="118" t="s">
        <v>152</v>
      </c>
      <c r="D59" s="117" t="s">
        <v>153</v>
      </c>
      <c r="E59" s="84">
        <v>1</v>
      </c>
      <c r="F59" s="84"/>
      <c r="G59" s="96">
        <v>39367</v>
      </c>
      <c r="H59" s="99">
        <v>39368</v>
      </c>
      <c r="I59" s="72"/>
      <c r="J59" s="73"/>
      <c r="K59" s="74"/>
      <c r="L59" s="72">
        <v>1</v>
      </c>
      <c r="M59" s="75" t="s">
        <v>289</v>
      </c>
      <c r="N59" s="74"/>
      <c r="O59" s="76">
        <f t="shared" si="64"/>
        <v>2</v>
      </c>
      <c r="P59" s="76">
        <f t="shared" si="65"/>
        <v>10</v>
      </c>
      <c r="Q59" s="76">
        <f t="shared" si="66"/>
        <v>2007</v>
      </c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DC59" s="23" t="str">
        <f t="shared" si="67"/>
        <v/>
      </c>
      <c r="DD59" s="23" t="str">
        <f t="shared" si="68"/>
        <v/>
      </c>
      <c r="DE59" s="23" t="str">
        <f t="shared" si="69"/>
        <v/>
      </c>
      <c r="DF59" s="23" t="str">
        <f t="shared" si="70"/>
        <v/>
      </c>
      <c r="DG59" s="23" t="str">
        <f t="shared" si="71"/>
        <v/>
      </c>
      <c r="DH59" s="23" t="str">
        <f t="shared" si="72"/>
        <v/>
      </c>
      <c r="DI59" s="23" t="str">
        <f t="shared" si="73"/>
        <v/>
      </c>
      <c r="DJ59" s="23" t="str">
        <f t="shared" si="74"/>
        <v/>
      </c>
      <c r="DK59" s="23" t="str">
        <f t="shared" si="75"/>
        <v/>
      </c>
      <c r="DL59" s="23" t="str">
        <f t="shared" si="76"/>
        <v/>
      </c>
      <c r="DM59" s="23" t="str">
        <f t="shared" si="77"/>
        <v/>
      </c>
      <c r="DN59" s="23" t="str">
        <f t="shared" si="78"/>
        <v/>
      </c>
      <c r="DO59" s="23" t="str">
        <f t="shared" si="79"/>
        <v/>
      </c>
      <c r="DP59" s="23" t="str">
        <f t="shared" si="80"/>
        <v/>
      </c>
      <c r="DQ59" s="23" t="str">
        <f t="shared" si="81"/>
        <v/>
      </c>
      <c r="DR59" s="23" t="str">
        <f t="shared" si="82"/>
        <v/>
      </c>
      <c r="DS59" s="23" t="str">
        <f t="shared" si="83"/>
        <v/>
      </c>
      <c r="DT59" s="23" t="str">
        <f t="shared" si="84"/>
        <v/>
      </c>
      <c r="DU59" s="23" t="str">
        <f t="shared" si="85"/>
        <v/>
      </c>
      <c r="DV59" s="23" t="str">
        <f t="shared" si="86"/>
        <v/>
      </c>
      <c r="DW59" s="23" t="str">
        <f t="shared" si="87"/>
        <v/>
      </c>
      <c r="DX59" s="23" t="str">
        <f t="shared" si="88"/>
        <v/>
      </c>
      <c r="DY59" s="23" t="str">
        <f t="shared" si="89"/>
        <v/>
      </c>
      <c r="DZ59" s="23" t="str">
        <f t="shared" si="90"/>
        <v/>
      </c>
      <c r="EA59" s="23" t="str">
        <f t="shared" si="91"/>
        <v/>
      </c>
      <c r="EB59" s="23" t="str">
        <f t="shared" si="92"/>
        <v/>
      </c>
      <c r="EC59" s="23" t="str">
        <f t="shared" si="93"/>
        <v/>
      </c>
      <c r="ED59" s="23" t="str">
        <f t="shared" si="94"/>
        <v/>
      </c>
      <c r="EE59" s="23" t="str">
        <f t="shared" si="95"/>
        <v/>
      </c>
    </row>
    <row r="60" spans="1:135" ht="11.25" customHeight="1">
      <c r="A60" s="21" t="s">
        <v>245</v>
      </c>
      <c r="B60" s="53" t="s">
        <v>81</v>
      </c>
      <c r="C60" s="119" t="s">
        <v>154</v>
      </c>
      <c r="D60" s="115" t="s">
        <v>141</v>
      </c>
      <c r="E60" s="55">
        <v>1</v>
      </c>
      <c r="F60" s="60" t="s">
        <v>223</v>
      </c>
      <c r="G60" s="97">
        <v>39368</v>
      </c>
      <c r="H60" s="100">
        <v>39369</v>
      </c>
      <c r="I60" s="34"/>
      <c r="J60" s="30"/>
      <c r="K60" s="37"/>
      <c r="L60" s="34">
        <v>1</v>
      </c>
      <c r="M60" s="38" t="s">
        <v>289</v>
      </c>
      <c r="N60" s="37"/>
      <c r="O60" s="20">
        <f t="shared" si="64"/>
        <v>2</v>
      </c>
      <c r="P60" s="20">
        <f t="shared" si="65"/>
        <v>10</v>
      </c>
      <c r="Q60" s="20">
        <f t="shared" si="66"/>
        <v>2007</v>
      </c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DC60" s="23" t="str">
        <f t="shared" si="67"/>
        <v/>
      </c>
      <c r="DD60" s="23" t="str">
        <f t="shared" si="68"/>
        <v/>
      </c>
      <c r="DE60" s="23" t="str">
        <f t="shared" si="69"/>
        <v/>
      </c>
      <c r="DF60" s="23" t="str">
        <f t="shared" si="70"/>
        <v/>
      </c>
      <c r="DG60" s="23" t="str">
        <f t="shared" si="71"/>
        <v/>
      </c>
      <c r="DH60" s="23" t="str">
        <f t="shared" si="72"/>
        <v/>
      </c>
      <c r="DI60" s="23" t="str">
        <f t="shared" si="73"/>
        <v/>
      </c>
      <c r="DJ60" s="23" t="str">
        <f t="shared" si="74"/>
        <v/>
      </c>
      <c r="DK60" s="23" t="str">
        <f t="shared" si="75"/>
        <v/>
      </c>
      <c r="DL60" s="23" t="str">
        <f t="shared" si="76"/>
        <v/>
      </c>
      <c r="DM60" s="23" t="str">
        <f t="shared" si="77"/>
        <v/>
      </c>
      <c r="DN60" s="23" t="str">
        <f t="shared" si="78"/>
        <v/>
      </c>
      <c r="DO60" s="23" t="str">
        <f t="shared" si="79"/>
        <v/>
      </c>
      <c r="DP60" s="23" t="str">
        <f t="shared" si="80"/>
        <v/>
      </c>
      <c r="DQ60" s="23" t="str">
        <f t="shared" si="81"/>
        <v/>
      </c>
      <c r="DR60" s="23" t="str">
        <f t="shared" si="82"/>
        <v/>
      </c>
      <c r="DS60" s="23" t="str">
        <f t="shared" si="83"/>
        <v/>
      </c>
      <c r="DT60" s="23" t="str">
        <f t="shared" si="84"/>
        <v/>
      </c>
      <c r="DU60" s="23" t="str">
        <f t="shared" si="85"/>
        <v/>
      </c>
      <c r="DV60" s="23" t="str">
        <f t="shared" si="86"/>
        <v/>
      </c>
      <c r="DW60" s="23" t="str">
        <f t="shared" si="87"/>
        <v/>
      </c>
      <c r="DX60" s="23" t="str">
        <f t="shared" si="88"/>
        <v/>
      </c>
      <c r="DY60" s="23" t="str">
        <f t="shared" si="89"/>
        <v/>
      </c>
      <c r="DZ60" s="23" t="str">
        <f t="shared" si="90"/>
        <v/>
      </c>
      <c r="EA60" s="23" t="str">
        <f t="shared" si="91"/>
        <v/>
      </c>
      <c r="EB60" s="23" t="str">
        <f t="shared" si="92"/>
        <v/>
      </c>
      <c r="EC60" s="23" t="str">
        <f t="shared" si="93"/>
        <v/>
      </c>
      <c r="ED60" s="23" t="str">
        <f t="shared" si="94"/>
        <v/>
      </c>
      <c r="EE60" s="23" t="str">
        <f t="shared" si="95"/>
        <v/>
      </c>
    </row>
    <row r="61" spans="1:135" ht="11.25" customHeight="1">
      <c r="A61" s="70" t="s">
        <v>245</v>
      </c>
      <c r="B61" s="80" t="s">
        <v>66</v>
      </c>
      <c r="C61" s="80" t="s">
        <v>160</v>
      </c>
      <c r="D61" s="117" t="s">
        <v>161</v>
      </c>
      <c r="E61" s="80">
        <v>1</v>
      </c>
      <c r="F61" s="80" t="s">
        <v>251</v>
      </c>
      <c r="G61" s="95">
        <v>39602</v>
      </c>
      <c r="H61" s="99"/>
      <c r="I61" s="72"/>
      <c r="J61" s="73"/>
      <c r="K61" s="74"/>
      <c r="L61" s="72">
        <v>1</v>
      </c>
      <c r="M61" s="75" t="s">
        <v>294</v>
      </c>
      <c r="N61" s="74"/>
      <c r="O61" s="76">
        <f t="shared" si="64"/>
        <v>1</v>
      </c>
      <c r="P61" s="76">
        <f t="shared" si="65"/>
        <v>6</v>
      </c>
      <c r="Q61" s="76">
        <f t="shared" si="66"/>
        <v>2008</v>
      </c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DC61" s="23" t="str">
        <f t="shared" si="67"/>
        <v/>
      </c>
      <c r="DD61" s="23" t="str">
        <f t="shared" si="68"/>
        <v/>
      </c>
      <c r="DE61" s="23" t="str">
        <f t="shared" si="69"/>
        <v/>
      </c>
      <c r="DF61" s="23" t="str">
        <f t="shared" si="70"/>
        <v/>
      </c>
      <c r="DG61" s="23" t="str">
        <f t="shared" si="71"/>
        <v/>
      </c>
      <c r="DH61" s="23" t="str">
        <f t="shared" si="72"/>
        <v/>
      </c>
      <c r="DI61" s="23" t="str">
        <f t="shared" si="73"/>
        <v/>
      </c>
      <c r="DJ61" s="23" t="str">
        <f t="shared" si="74"/>
        <v/>
      </c>
      <c r="DK61" s="23" t="str">
        <f t="shared" si="75"/>
        <v/>
      </c>
      <c r="DL61" s="23" t="str">
        <f t="shared" si="76"/>
        <v/>
      </c>
      <c r="DM61" s="23" t="str">
        <f t="shared" si="77"/>
        <v/>
      </c>
      <c r="DN61" s="23" t="str">
        <f t="shared" si="78"/>
        <v/>
      </c>
      <c r="DO61" s="23" t="str">
        <f t="shared" si="79"/>
        <v/>
      </c>
      <c r="DP61" s="23" t="str">
        <f t="shared" si="80"/>
        <v/>
      </c>
      <c r="DQ61" s="23" t="str">
        <f t="shared" si="81"/>
        <v/>
      </c>
      <c r="DR61" s="23" t="str">
        <f t="shared" si="82"/>
        <v/>
      </c>
      <c r="DS61" s="23" t="str">
        <f t="shared" si="83"/>
        <v/>
      </c>
      <c r="DT61" s="23" t="str">
        <f t="shared" si="84"/>
        <v/>
      </c>
      <c r="DU61" s="23" t="str">
        <f t="shared" si="85"/>
        <v/>
      </c>
      <c r="DV61" s="23" t="str">
        <f t="shared" si="86"/>
        <v/>
      </c>
      <c r="DW61" s="23" t="str">
        <f t="shared" si="87"/>
        <v/>
      </c>
      <c r="DX61" s="23" t="str">
        <f t="shared" si="88"/>
        <v/>
      </c>
      <c r="DY61" s="23" t="str">
        <f t="shared" si="89"/>
        <v/>
      </c>
      <c r="DZ61" s="23" t="str">
        <f t="shared" si="90"/>
        <v/>
      </c>
      <c r="EA61" s="23" t="str">
        <f t="shared" si="91"/>
        <v/>
      </c>
      <c r="EB61" s="23" t="str">
        <f t="shared" si="92"/>
        <v/>
      </c>
      <c r="EC61" s="23" t="str">
        <f t="shared" si="93"/>
        <v/>
      </c>
      <c r="ED61" s="23" t="str">
        <f t="shared" si="94"/>
        <v/>
      </c>
      <c r="EE61" s="23" t="str">
        <f t="shared" si="95"/>
        <v/>
      </c>
    </row>
    <row r="62" spans="1:135" ht="11.25" customHeight="1">
      <c r="A62" s="21" t="s">
        <v>245</v>
      </c>
      <c r="B62" s="52" t="s">
        <v>81</v>
      </c>
      <c r="C62" s="112" t="s">
        <v>158</v>
      </c>
      <c r="D62" s="115" t="s">
        <v>138</v>
      </c>
      <c r="E62" s="52">
        <v>1</v>
      </c>
      <c r="F62" s="54" t="s">
        <v>223</v>
      </c>
      <c r="G62" s="94">
        <v>39715</v>
      </c>
      <c r="H62" s="100">
        <v>39724</v>
      </c>
      <c r="I62" s="34"/>
      <c r="J62" s="30"/>
      <c r="K62" s="37"/>
      <c r="L62" s="34">
        <v>1</v>
      </c>
      <c r="M62" s="38" t="s">
        <v>294</v>
      </c>
      <c r="N62" s="37"/>
      <c r="O62" s="20">
        <f t="shared" si="64"/>
        <v>3</v>
      </c>
      <c r="P62" s="20">
        <f t="shared" si="65"/>
        <v>9</v>
      </c>
      <c r="Q62" s="20">
        <f t="shared" si="66"/>
        <v>2008</v>
      </c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DC62" s="23" t="str">
        <f t="shared" si="67"/>
        <v/>
      </c>
      <c r="DD62" s="23" t="str">
        <f t="shared" si="68"/>
        <v/>
      </c>
      <c r="DE62" s="23" t="str">
        <f t="shared" si="69"/>
        <v/>
      </c>
      <c r="DF62" s="23" t="str">
        <f t="shared" si="70"/>
        <v/>
      </c>
      <c r="DG62" s="23" t="str">
        <f t="shared" si="71"/>
        <v/>
      </c>
      <c r="DH62" s="23" t="str">
        <f t="shared" si="72"/>
        <v/>
      </c>
      <c r="DI62" s="23" t="str">
        <f t="shared" si="73"/>
        <v/>
      </c>
      <c r="DJ62" s="23" t="str">
        <f t="shared" si="74"/>
        <v/>
      </c>
      <c r="DK62" s="23" t="str">
        <f t="shared" si="75"/>
        <v/>
      </c>
      <c r="DL62" s="23" t="str">
        <f t="shared" si="76"/>
        <v/>
      </c>
      <c r="DM62" s="23" t="str">
        <f t="shared" si="77"/>
        <v/>
      </c>
      <c r="DN62" s="23" t="str">
        <f t="shared" si="78"/>
        <v/>
      </c>
      <c r="DO62" s="23" t="str">
        <f t="shared" si="79"/>
        <v/>
      </c>
      <c r="DP62" s="23" t="str">
        <f t="shared" si="80"/>
        <v/>
      </c>
      <c r="DQ62" s="23" t="str">
        <f t="shared" si="81"/>
        <v/>
      </c>
      <c r="DR62" s="23" t="str">
        <f t="shared" si="82"/>
        <v/>
      </c>
      <c r="DS62" s="23" t="str">
        <f t="shared" si="83"/>
        <v/>
      </c>
      <c r="DT62" s="23" t="str">
        <f t="shared" si="84"/>
        <v/>
      </c>
      <c r="DU62" s="23" t="str">
        <f t="shared" si="85"/>
        <v/>
      </c>
      <c r="DV62" s="23" t="str">
        <f t="shared" si="86"/>
        <v/>
      </c>
      <c r="DW62" s="23" t="str">
        <f t="shared" si="87"/>
        <v/>
      </c>
      <c r="DX62" s="23" t="str">
        <f t="shared" si="88"/>
        <v/>
      </c>
      <c r="DY62" s="23" t="str">
        <f t="shared" si="89"/>
        <v/>
      </c>
      <c r="DZ62" s="23" t="str">
        <f t="shared" si="90"/>
        <v/>
      </c>
      <c r="EA62" s="23" t="str">
        <f t="shared" si="91"/>
        <v/>
      </c>
      <c r="EB62" s="23" t="str">
        <f t="shared" si="92"/>
        <v/>
      </c>
      <c r="EC62" s="23" t="str">
        <f t="shared" si="93"/>
        <v/>
      </c>
      <c r="ED62" s="23" t="str">
        <f t="shared" si="94"/>
        <v/>
      </c>
      <c r="EE62" s="23" t="str">
        <f t="shared" si="95"/>
        <v/>
      </c>
    </row>
    <row r="63" spans="1:135" ht="11.25" customHeight="1">
      <c r="A63" s="70" t="s">
        <v>245</v>
      </c>
      <c r="B63" s="80" t="s">
        <v>81</v>
      </c>
      <c r="C63" s="80" t="s">
        <v>143</v>
      </c>
      <c r="D63" s="117" t="s">
        <v>153</v>
      </c>
      <c r="E63" s="80">
        <v>1</v>
      </c>
      <c r="F63" s="80" t="s">
        <v>223</v>
      </c>
      <c r="G63" s="95">
        <v>39715</v>
      </c>
      <c r="H63" s="99"/>
      <c r="I63" s="72"/>
      <c r="J63" s="73"/>
      <c r="K63" s="74"/>
      <c r="L63" s="72">
        <v>1</v>
      </c>
      <c r="M63" s="75" t="s">
        <v>294</v>
      </c>
      <c r="N63" s="74"/>
      <c r="O63" s="76">
        <f t="shared" si="64"/>
        <v>3</v>
      </c>
      <c r="P63" s="76">
        <f t="shared" si="65"/>
        <v>9</v>
      </c>
      <c r="Q63" s="76">
        <f t="shared" si="66"/>
        <v>2008</v>
      </c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DC63" s="23" t="str">
        <f t="shared" si="67"/>
        <v/>
      </c>
      <c r="DD63" s="23" t="str">
        <f t="shared" si="68"/>
        <v/>
      </c>
      <c r="DE63" s="23" t="str">
        <f t="shared" si="69"/>
        <v/>
      </c>
      <c r="DF63" s="23" t="str">
        <f t="shared" si="70"/>
        <v/>
      </c>
      <c r="DG63" s="23" t="str">
        <f t="shared" si="71"/>
        <v/>
      </c>
      <c r="DH63" s="23" t="str">
        <f t="shared" si="72"/>
        <v/>
      </c>
      <c r="DI63" s="23" t="str">
        <f t="shared" si="73"/>
        <v/>
      </c>
      <c r="DJ63" s="23" t="str">
        <f t="shared" si="74"/>
        <v/>
      </c>
      <c r="DK63" s="23" t="str">
        <f t="shared" si="75"/>
        <v/>
      </c>
      <c r="DL63" s="23" t="str">
        <f t="shared" si="76"/>
        <v/>
      </c>
      <c r="DM63" s="23" t="str">
        <f t="shared" si="77"/>
        <v/>
      </c>
      <c r="DN63" s="23" t="str">
        <f t="shared" si="78"/>
        <v/>
      </c>
      <c r="DO63" s="23" t="str">
        <f t="shared" si="79"/>
        <v/>
      </c>
      <c r="DP63" s="23" t="str">
        <f t="shared" si="80"/>
        <v/>
      </c>
      <c r="DQ63" s="23" t="str">
        <f t="shared" si="81"/>
        <v/>
      </c>
      <c r="DR63" s="23" t="str">
        <f t="shared" si="82"/>
        <v/>
      </c>
      <c r="DS63" s="23" t="str">
        <f t="shared" si="83"/>
        <v/>
      </c>
      <c r="DT63" s="23" t="str">
        <f t="shared" si="84"/>
        <v/>
      </c>
      <c r="DU63" s="23" t="str">
        <f t="shared" si="85"/>
        <v/>
      </c>
      <c r="DV63" s="23" t="str">
        <f t="shared" si="86"/>
        <v/>
      </c>
      <c r="DW63" s="23" t="str">
        <f t="shared" si="87"/>
        <v/>
      </c>
      <c r="DX63" s="23" t="str">
        <f t="shared" si="88"/>
        <v/>
      </c>
      <c r="DY63" s="23" t="str">
        <f t="shared" si="89"/>
        <v/>
      </c>
      <c r="DZ63" s="23" t="str">
        <f t="shared" si="90"/>
        <v/>
      </c>
      <c r="EA63" s="23" t="str">
        <f t="shared" si="91"/>
        <v/>
      </c>
      <c r="EB63" s="23" t="str">
        <f t="shared" si="92"/>
        <v/>
      </c>
      <c r="EC63" s="23" t="str">
        <f t="shared" si="93"/>
        <v/>
      </c>
      <c r="ED63" s="23" t="str">
        <f t="shared" si="94"/>
        <v/>
      </c>
      <c r="EE63" s="23" t="str">
        <f t="shared" si="95"/>
        <v/>
      </c>
    </row>
    <row r="64" spans="1:135" ht="11.25" customHeight="1">
      <c r="A64" s="21" t="s">
        <v>245</v>
      </c>
      <c r="B64" s="52" t="s">
        <v>81</v>
      </c>
      <c r="C64" s="112" t="s">
        <v>162</v>
      </c>
      <c r="D64" s="115" t="s">
        <v>153</v>
      </c>
      <c r="E64" s="52">
        <v>1</v>
      </c>
      <c r="F64" s="54" t="s">
        <v>215</v>
      </c>
      <c r="G64" s="94">
        <v>39715</v>
      </c>
      <c r="H64" s="100"/>
      <c r="I64" s="34"/>
      <c r="J64" s="30"/>
      <c r="K64" s="37"/>
      <c r="L64" s="34">
        <v>1</v>
      </c>
      <c r="M64" s="38" t="s">
        <v>294</v>
      </c>
      <c r="N64" s="37"/>
      <c r="O64" s="20">
        <f t="shared" si="64"/>
        <v>3</v>
      </c>
      <c r="P64" s="20">
        <f t="shared" si="65"/>
        <v>9</v>
      </c>
      <c r="Q64" s="20">
        <f t="shared" si="66"/>
        <v>2008</v>
      </c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DC64" s="23" t="str">
        <f t="shared" si="67"/>
        <v/>
      </c>
      <c r="DD64" s="23" t="str">
        <f t="shared" si="68"/>
        <v/>
      </c>
      <c r="DE64" s="23" t="str">
        <f t="shared" si="69"/>
        <v/>
      </c>
      <c r="DF64" s="23" t="str">
        <f t="shared" si="70"/>
        <v/>
      </c>
      <c r="DG64" s="23" t="str">
        <f t="shared" si="71"/>
        <v/>
      </c>
      <c r="DH64" s="23" t="str">
        <f t="shared" si="72"/>
        <v/>
      </c>
      <c r="DI64" s="23" t="str">
        <f t="shared" si="73"/>
        <v/>
      </c>
      <c r="DJ64" s="23" t="str">
        <f t="shared" si="74"/>
        <v/>
      </c>
      <c r="DK64" s="23" t="str">
        <f t="shared" si="75"/>
        <v/>
      </c>
      <c r="DL64" s="23" t="str">
        <f t="shared" si="76"/>
        <v/>
      </c>
      <c r="DM64" s="23" t="str">
        <f t="shared" si="77"/>
        <v/>
      </c>
      <c r="DN64" s="23" t="str">
        <f t="shared" si="78"/>
        <v/>
      </c>
      <c r="DO64" s="23" t="str">
        <f t="shared" si="79"/>
        <v/>
      </c>
      <c r="DP64" s="23" t="str">
        <f t="shared" si="80"/>
        <v/>
      </c>
      <c r="DQ64" s="23" t="str">
        <f t="shared" si="81"/>
        <v/>
      </c>
      <c r="DR64" s="23" t="str">
        <f t="shared" si="82"/>
        <v/>
      </c>
      <c r="DS64" s="23" t="str">
        <f t="shared" si="83"/>
        <v/>
      </c>
      <c r="DT64" s="23" t="str">
        <f t="shared" si="84"/>
        <v/>
      </c>
      <c r="DU64" s="23" t="str">
        <f t="shared" si="85"/>
        <v/>
      </c>
      <c r="DV64" s="23" t="str">
        <f t="shared" si="86"/>
        <v/>
      </c>
      <c r="DW64" s="23" t="str">
        <f t="shared" si="87"/>
        <v/>
      </c>
      <c r="DX64" s="23" t="str">
        <f t="shared" si="88"/>
        <v/>
      </c>
      <c r="DY64" s="23" t="str">
        <f t="shared" si="89"/>
        <v/>
      </c>
      <c r="DZ64" s="23" t="str">
        <f t="shared" si="90"/>
        <v/>
      </c>
      <c r="EA64" s="23" t="str">
        <f t="shared" si="91"/>
        <v/>
      </c>
      <c r="EB64" s="23" t="str">
        <f t="shared" si="92"/>
        <v/>
      </c>
      <c r="EC64" s="23" t="str">
        <f t="shared" si="93"/>
        <v/>
      </c>
      <c r="ED64" s="23" t="str">
        <f t="shared" si="94"/>
        <v/>
      </c>
      <c r="EE64" s="23" t="str">
        <f t="shared" si="95"/>
        <v/>
      </c>
    </row>
    <row r="65" spans="1:135" ht="11.25" customHeight="1">
      <c r="A65" s="70" t="s">
        <v>245</v>
      </c>
      <c r="B65" s="80" t="s">
        <v>81</v>
      </c>
      <c r="C65" s="80" t="s">
        <v>154</v>
      </c>
      <c r="D65" s="117" t="s">
        <v>141</v>
      </c>
      <c r="E65" s="80">
        <v>1</v>
      </c>
      <c r="F65" s="80"/>
      <c r="G65" s="95">
        <v>39733</v>
      </c>
      <c r="H65" s="99"/>
      <c r="I65" s="72"/>
      <c r="J65" s="73"/>
      <c r="K65" s="74"/>
      <c r="L65" s="72">
        <v>1</v>
      </c>
      <c r="M65" s="75" t="s">
        <v>294</v>
      </c>
      <c r="N65" s="74"/>
      <c r="O65" s="76">
        <f t="shared" si="64"/>
        <v>2</v>
      </c>
      <c r="P65" s="76">
        <f t="shared" si="65"/>
        <v>10</v>
      </c>
      <c r="Q65" s="76">
        <f t="shared" si="66"/>
        <v>2008</v>
      </c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DC65" s="23" t="str">
        <f t="shared" si="67"/>
        <v/>
      </c>
      <c r="DD65" s="23" t="str">
        <f t="shared" si="68"/>
        <v/>
      </c>
      <c r="DE65" s="23" t="str">
        <f t="shared" si="69"/>
        <v/>
      </c>
      <c r="DF65" s="23" t="str">
        <f t="shared" si="70"/>
        <v/>
      </c>
      <c r="DG65" s="23" t="str">
        <f t="shared" si="71"/>
        <v/>
      </c>
      <c r="DH65" s="23" t="str">
        <f t="shared" si="72"/>
        <v/>
      </c>
      <c r="DI65" s="23" t="str">
        <f t="shared" si="73"/>
        <v/>
      </c>
      <c r="DJ65" s="23" t="str">
        <f t="shared" si="74"/>
        <v/>
      </c>
      <c r="DK65" s="23" t="str">
        <f t="shared" si="75"/>
        <v/>
      </c>
      <c r="DL65" s="23" t="str">
        <f t="shared" si="76"/>
        <v/>
      </c>
      <c r="DM65" s="23" t="str">
        <f t="shared" si="77"/>
        <v/>
      </c>
      <c r="DN65" s="23" t="str">
        <f t="shared" si="78"/>
        <v/>
      </c>
      <c r="DO65" s="23" t="str">
        <f t="shared" si="79"/>
        <v/>
      </c>
      <c r="DP65" s="23" t="str">
        <f t="shared" si="80"/>
        <v/>
      </c>
      <c r="DQ65" s="23" t="str">
        <f t="shared" si="81"/>
        <v/>
      </c>
      <c r="DR65" s="23" t="str">
        <f t="shared" si="82"/>
        <v/>
      </c>
      <c r="DS65" s="23" t="str">
        <f t="shared" si="83"/>
        <v/>
      </c>
      <c r="DT65" s="23" t="str">
        <f t="shared" si="84"/>
        <v/>
      </c>
      <c r="DU65" s="23" t="str">
        <f t="shared" si="85"/>
        <v/>
      </c>
      <c r="DV65" s="23" t="str">
        <f t="shared" si="86"/>
        <v/>
      </c>
      <c r="DW65" s="23" t="str">
        <f t="shared" si="87"/>
        <v/>
      </c>
      <c r="DX65" s="23" t="str">
        <f t="shared" si="88"/>
        <v/>
      </c>
      <c r="DY65" s="23" t="str">
        <f t="shared" si="89"/>
        <v/>
      </c>
      <c r="DZ65" s="23" t="str">
        <f t="shared" si="90"/>
        <v/>
      </c>
      <c r="EA65" s="23" t="str">
        <f t="shared" si="91"/>
        <v/>
      </c>
      <c r="EB65" s="23" t="str">
        <f t="shared" si="92"/>
        <v/>
      </c>
      <c r="EC65" s="23" t="str">
        <f t="shared" si="93"/>
        <v/>
      </c>
      <c r="ED65" s="23" t="str">
        <f t="shared" si="94"/>
        <v/>
      </c>
      <c r="EE65" s="23" t="str">
        <f t="shared" si="95"/>
        <v/>
      </c>
    </row>
    <row r="66" spans="1:135" ht="11.25" customHeight="1">
      <c r="A66" s="21" t="s">
        <v>245</v>
      </c>
      <c r="B66" s="52" t="s">
        <v>81</v>
      </c>
      <c r="C66" s="112" t="s">
        <v>163</v>
      </c>
      <c r="D66" s="115" t="s">
        <v>153</v>
      </c>
      <c r="E66" s="52">
        <v>1</v>
      </c>
      <c r="F66" s="54" t="s">
        <v>223</v>
      </c>
      <c r="G66" s="94">
        <v>40088</v>
      </c>
      <c r="H66" s="100">
        <v>40091</v>
      </c>
      <c r="I66" s="34"/>
      <c r="J66" s="30"/>
      <c r="K66" s="37"/>
      <c r="L66" s="34">
        <v>1</v>
      </c>
      <c r="M66" s="38" t="s">
        <v>290</v>
      </c>
      <c r="N66" s="37"/>
      <c r="O66" s="20">
        <f t="shared" si="64"/>
        <v>1</v>
      </c>
      <c r="P66" s="20">
        <f t="shared" si="65"/>
        <v>10</v>
      </c>
      <c r="Q66" s="20">
        <f t="shared" si="66"/>
        <v>2009</v>
      </c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DC66" s="23" t="str">
        <f t="shared" si="67"/>
        <v/>
      </c>
      <c r="DD66" s="23" t="str">
        <f t="shared" si="68"/>
        <v/>
      </c>
      <c r="DE66" s="23" t="str">
        <f t="shared" si="69"/>
        <v/>
      </c>
      <c r="DF66" s="23" t="str">
        <f t="shared" si="70"/>
        <v/>
      </c>
      <c r="DG66" s="23" t="str">
        <f t="shared" si="71"/>
        <v/>
      </c>
      <c r="DH66" s="23" t="str">
        <f t="shared" si="72"/>
        <v/>
      </c>
      <c r="DI66" s="23" t="str">
        <f t="shared" si="73"/>
        <v/>
      </c>
      <c r="DJ66" s="23" t="str">
        <f t="shared" si="74"/>
        <v/>
      </c>
      <c r="DK66" s="23" t="str">
        <f t="shared" si="75"/>
        <v/>
      </c>
      <c r="DL66" s="23" t="str">
        <f t="shared" si="76"/>
        <v/>
      </c>
      <c r="DM66" s="23" t="str">
        <f t="shared" si="77"/>
        <v/>
      </c>
      <c r="DN66" s="23" t="str">
        <f t="shared" si="78"/>
        <v/>
      </c>
      <c r="DO66" s="23" t="str">
        <f t="shared" si="79"/>
        <v/>
      </c>
      <c r="DP66" s="23" t="str">
        <f t="shared" si="80"/>
        <v/>
      </c>
      <c r="DQ66" s="23" t="str">
        <f t="shared" si="81"/>
        <v/>
      </c>
      <c r="DR66" s="23" t="str">
        <f t="shared" si="82"/>
        <v/>
      </c>
      <c r="DS66" s="23" t="str">
        <f t="shared" si="83"/>
        <v/>
      </c>
      <c r="DT66" s="23" t="str">
        <f t="shared" si="84"/>
        <v/>
      </c>
      <c r="DU66" s="23" t="str">
        <f t="shared" si="85"/>
        <v/>
      </c>
      <c r="DV66" s="23" t="str">
        <f t="shared" si="86"/>
        <v/>
      </c>
      <c r="DW66" s="23" t="str">
        <f t="shared" si="87"/>
        <v/>
      </c>
      <c r="DX66" s="23" t="str">
        <f t="shared" si="88"/>
        <v/>
      </c>
      <c r="DY66" s="23" t="str">
        <f t="shared" si="89"/>
        <v/>
      </c>
      <c r="DZ66" s="23" t="str">
        <f t="shared" si="90"/>
        <v/>
      </c>
      <c r="EA66" s="23" t="str">
        <f t="shared" si="91"/>
        <v/>
      </c>
      <c r="EB66" s="23" t="str">
        <f t="shared" si="92"/>
        <v/>
      </c>
      <c r="EC66" s="23" t="str">
        <f t="shared" si="93"/>
        <v/>
      </c>
      <c r="ED66" s="23" t="str">
        <f t="shared" si="94"/>
        <v/>
      </c>
      <c r="EE66" s="23" t="str">
        <f t="shared" si="95"/>
        <v/>
      </c>
    </row>
    <row r="67" spans="1:135" ht="11.25" customHeight="1">
      <c r="A67" s="70" t="s">
        <v>245</v>
      </c>
      <c r="B67" s="80" t="s">
        <v>81</v>
      </c>
      <c r="C67" s="80" t="s">
        <v>164</v>
      </c>
      <c r="D67" s="117" t="s">
        <v>165</v>
      </c>
      <c r="E67" s="80">
        <v>1</v>
      </c>
      <c r="F67" s="80" t="s">
        <v>223</v>
      </c>
      <c r="G67" s="95">
        <v>40090</v>
      </c>
      <c r="H67" s="99"/>
      <c r="I67" s="72"/>
      <c r="J67" s="73"/>
      <c r="K67" s="74"/>
      <c r="L67" s="72">
        <v>1</v>
      </c>
      <c r="M67" s="75" t="s">
        <v>290</v>
      </c>
      <c r="N67" s="74"/>
      <c r="O67" s="76">
        <f t="shared" si="64"/>
        <v>1</v>
      </c>
      <c r="P67" s="76">
        <f t="shared" si="65"/>
        <v>10</v>
      </c>
      <c r="Q67" s="76">
        <f t="shared" si="66"/>
        <v>2009</v>
      </c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DC67" s="23" t="str">
        <f t="shared" si="67"/>
        <v/>
      </c>
      <c r="DD67" s="23" t="str">
        <f t="shared" si="68"/>
        <v/>
      </c>
      <c r="DE67" s="23" t="str">
        <f t="shared" si="69"/>
        <v/>
      </c>
      <c r="DF67" s="23" t="str">
        <f t="shared" si="70"/>
        <v/>
      </c>
      <c r="DG67" s="23" t="str">
        <f t="shared" si="71"/>
        <v/>
      </c>
      <c r="DH67" s="23" t="str">
        <f t="shared" si="72"/>
        <v/>
      </c>
      <c r="DI67" s="23" t="str">
        <f t="shared" si="73"/>
        <v/>
      </c>
      <c r="DJ67" s="23" t="str">
        <f t="shared" si="74"/>
        <v/>
      </c>
      <c r="DK67" s="23" t="str">
        <f t="shared" si="75"/>
        <v/>
      </c>
      <c r="DL67" s="23" t="str">
        <f t="shared" si="76"/>
        <v/>
      </c>
      <c r="DM67" s="23" t="str">
        <f t="shared" si="77"/>
        <v/>
      </c>
      <c r="DN67" s="23" t="str">
        <f t="shared" si="78"/>
        <v/>
      </c>
      <c r="DO67" s="23" t="str">
        <f t="shared" si="79"/>
        <v/>
      </c>
      <c r="DP67" s="23" t="str">
        <f t="shared" si="80"/>
        <v/>
      </c>
      <c r="DQ67" s="23" t="str">
        <f t="shared" si="81"/>
        <v/>
      </c>
      <c r="DR67" s="23" t="str">
        <f t="shared" si="82"/>
        <v/>
      </c>
      <c r="DS67" s="23" t="str">
        <f t="shared" si="83"/>
        <v/>
      </c>
      <c r="DT67" s="23" t="str">
        <f t="shared" si="84"/>
        <v/>
      </c>
      <c r="DU67" s="23" t="str">
        <f t="shared" si="85"/>
        <v/>
      </c>
      <c r="DV67" s="23" t="str">
        <f t="shared" si="86"/>
        <v/>
      </c>
      <c r="DW67" s="23" t="str">
        <f t="shared" si="87"/>
        <v/>
      </c>
      <c r="DX67" s="23" t="str">
        <f t="shared" si="88"/>
        <v/>
      </c>
      <c r="DY67" s="23" t="str">
        <f t="shared" si="89"/>
        <v/>
      </c>
      <c r="DZ67" s="23" t="str">
        <f t="shared" si="90"/>
        <v/>
      </c>
      <c r="EA67" s="23" t="str">
        <f t="shared" si="91"/>
        <v/>
      </c>
      <c r="EB67" s="23" t="str">
        <f t="shared" si="92"/>
        <v/>
      </c>
      <c r="EC67" s="23" t="str">
        <f t="shared" si="93"/>
        <v/>
      </c>
      <c r="ED67" s="23" t="str">
        <f t="shared" si="94"/>
        <v/>
      </c>
      <c r="EE67" s="23" t="str">
        <f t="shared" si="95"/>
        <v/>
      </c>
    </row>
    <row r="68" spans="1:135" ht="11.25" customHeight="1">
      <c r="A68" s="21" t="s">
        <v>245</v>
      </c>
      <c r="B68" s="52" t="s">
        <v>72</v>
      </c>
      <c r="C68" s="112" t="s">
        <v>167</v>
      </c>
      <c r="D68" s="115" t="s">
        <v>50</v>
      </c>
      <c r="E68" s="52">
        <v>1</v>
      </c>
      <c r="F68" s="54" t="s">
        <v>215</v>
      </c>
      <c r="G68" s="94">
        <v>40091</v>
      </c>
      <c r="H68" s="100"/>
      <c r="I68" s="34"/>
      <c r="J68" s="30"/>
      <c r="K68" s="37"/>
      <c r="L68" s="34">
        <v>1</v>
      </c>
      <c r="M68" s="38" t="s">
        <v>295</v>
      </c>
      <c r="N68" s="37"/>
      <c r="O68" s="20">
        <f t="shared" si="64"/>
        <v>1</v>
      </c>
      <c r="P68" s="20">
        <f t="shared" si="65"/>
        <v>10</v>
      </c>
      <c r="Q68" s="20">
        <f t="shared" si="66"/>
        <v>2009</v>
      </c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DC68" s="23" t="str">
        <f t="shared" si="67"/>
        <v/>
      </c>
      <c r="DD68" s="23" t="str">
        <f t="shared" si="68"/>
        <v/>
      </c>
      <c r="DE68" s="23" t="str">
        <f t="shared" si="69"/>
        <v/>
      </c>
      <c r="DF68" s="23" t="str">
        <f t="shared" si="70"/>
        <v/>
      </c>
      <c r="DG68" s="23" t="str">
        <f t="shared" si="71"/>
        <v/>
      </c>
      <c r="DH68" s="23" t="str">
        <f t="shared" si="72"/>
        <v/>
      </c>
      <c r="DI68" s="23" t="str">
        <f t="shared" si="73"/>
        <v/>
      </c>
      <c r="DJ68" s="23" t="str">
        <f t="shared" si="74"/>
        <v/>
      </c>
      <c r="DK68" s="23" t="str">
        <f t="shared" si="75"/>
        <v/>
      </c>
      <c r="DL68" s="23" t="str">
        <f t="shared" si="76"/>
        <v/>
      </c>
      <c r="DM68" s="23" t="str">
        <f t="shared" si="77"/>
        <v/>
      </c>
      <c r="DN68" s="23" t="str">
        <f t="shared" si="78"/>
        <v/>
      </c>
      <c r="DO68" s="23" t="str">
        <f t="shared" si="79"/>
        <v/>
      </c>
      <c r="DP68" s="23" t="str">
        <f t="shared" si="80"/>
        <v/>
      </c>
      <c r="DQ68" s="23" t="str">
        <f t="shared" si="81"/>
        <v/>
      </c>
      <c r="DR68" s="23" t="str">
        <f t="shared" si="82"/>
        <v/>
      </c>
      <c r="DS68" s="23" t="str">
        <f t="shared" si="83"/>
        <v/>
      </c>
      <c r="DT68" s="23" t="str">
        <f t="shared" si="84"/>
        <v/>
      </c>
      <c r="DU68" s="23" t="str">
        <f t="shared" si="85"/>
        <v/>
      </c>
      <c r="DV68" s="23" t="str">
        <f t="shared" si="86"/>
        <v/>
      </c>
      <c r="DW68" s="23" t="str">
        <f t="shared" si="87"/>
        <v/>
      </c>
      <c r="DX68" s="23" t="str">
        <f t="shared" si="88"/>
        <v/>
      </c>
      <c r="DY68" s="23" t="str">
        <f t="shared" si="89"/>
        <v/>
      </c>
      <c r="DZ68" s="23" t="str">
        <f t="shared" si="90"/>
        <v/>
      </c>
      <c r="EA68" s="23" t="str">
        <f t="shared" si="91"/>
        <v/>
      </c>
      <c r="EB68" s="23" t="str">
        <f t="shared" si="92"/>
        <v/>
      </c>
      <c r="EC68" s="23" t="str">
        <f t="shared" si="93"/>
        <v/>
      </c>
      <c r="ED68" s="23" t="str">
        <f t="shared" si="94"/>
        <v/>
      </c>
      <c r="EE68" s="23" t="str">
        <f t="shared" si="95"/>
        <v/>
      </c>
    </row>
    <row r="69" spans="1:135" ht="11.25" customHeight="1">
      <c r="A69" s="70" t="s">
        <v>245</v>
      </c>
      <c r="B69" s="80" t="s">
        <v>81</v>
      </c>
      <c r="C69" s="80" t="s">
        <v>166</v>
      </c>
      <c r="D69" s="117" t="s">
        <v>153</v>
      </c>
      <c r="E69" s="80">
        <v>1</v>
      </c>
      <c r="F69" s="80" t="s">
        <v>223</v>
      </c>
      <c r="G69" s="95">
        <v>40093</v>
      </c>
      <c r="H69" s="99"/>
      <c r="I69" s="72"/>
      <c r="J69" s="73"/>
      <c r="K69" s="74"/>
      <c r="L69" s="72">
        <v>1</v>
      </c>
      <c r="M69" s="75" t="s">
        <v>290</v>
      </c>
      <c r="N69" s="74"/>
      <c r="O69" s="76">
        <f t="shared" si="64"/>
        <v>1</v>
      </c>
      <c r="P69" s="76">
        <f t="shared" si="65"/>
        <v>10</v>
      </c>
      <c r="Q69" s="76">
        <f t="shared" si="66"/>
        <v>2009</v>
      </c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DC69" s="23" t="str">
        <f t="shared" si="67"/>
        <v/>
      </c>
      <c r="DD69" s="23" t="str">
        <f t="shared" si="68"/>
        <v/>
      </c>
      <c r="DE69" s="23" t="str">
        <f t="shared" si="69"/>
        <v/>
      </c>
      <c r="DF69" s="23" t="str">
        <f t="shared" si="70"/>
        <v/>
      </c>
      <c r="DG69" s="23" t="str">
        <f t="shared" si="71"/>
        <v/>
      </c>
      <c r="DH69" s="23" t="str">
        <f t="shared" si="72"/>
        <v/>
      </c>
      <c r="DI69" s="23" t="str">
        <f t="shared" si="73"/>
        <v/>
      </c>
      <c r="DJ69" s="23" t="str">
        <f t="shared" si="74"/>
        <v/>
      </c>
      <c r="DK69" s="23" t="str">
        <f t="shared" si="75"/>
        <v/>
      </c>
      <c r="DL69" s="23" t="str">
        <f t="shared" si="76"/>
        <v/>
      </c>
      <c r="DM69" s="23" t="str">
        <f t="shared" si="77"/>
        <v/>
      </c>
      <c r="DN69" s="23" t="str">
        <f t="shared" si="78"/>
        <v/>
      </c>
      <c r="DO69" s="23" t="str">
        <f t="shared" si="79"/>
        <v/>
      </c>
      <c r="DP69" s="23" t="str">
        <f t="shared" si="80"/>
        <v/>
      </c>
      <c r="DQ69" s="23" t="str">
        <f t="shared" si="81"/>
        <v/>
      </c>
      <c r="DR69" s="23" t="str">
        <f t="shared" si="82"/>
        <v/>
      </c>
      <c r="DS69" s="23" t="str">
        <f t="shared" si="83"/>
        <v/>
      </c>
      <c r="DT69" s="23" t="str">
        <f t="shared" si="84"/>
        <v/>
      </c>
      <c r="DU69" s="23" t="str">
        <f t="shared" si="85"/>
        <v/>
      </c>
      <c r="DV69" s="23" t="str">
        <f t="shared" si="86"/>
        <v/>
      </c>
      <c r="DW69" s="23" t="str">
        <f t="shared" si="87"/>
        <v/>
      </c>
      <c r="DX69" s="23" t="str">
        <f t="shared" si="88"/>
        <v/>
      </c>
      <c r="DY69" s="23" t="str">
        <f t="shared" si="89"/>
        <v/>
      </c>
      <c r="DZ69" s="23" t="str">
        <f t="shared" si="90"/>
        <v/>
      </c>
      <c r="EA69" s="23" t="str">
        <f t="shared" si="91"/>
        <v/>
      </c>
      <c r="EB69" s="23" t="str">
        <f t="shared" si="92"/>
        <v/>
      </c>
      <c r="EC69" s="23" t="str">
        <f t="shared" si="93"/>
        <v/>
      </c>
      <c r="ED69" s="23" t="str">
        <f t="shared" si="94"/>
        <v/>
      </c>
      <c r="EE69" s="23" t="str">
        <f t="shared" si="95"/>
        <v/>
      </c>
    </row>
    <row r="70" spans="1:135" ht="11.25" customHeight="1">
      <c r="A70" s="21" t="s">
        <v>245</v>
      </c>
      <c r="B70" s="52" t="s">
        <v>81</v>
      </c>
      <c r="C70" s="112" t="s">
        <v>139</v>
      </c>
      <c r="D70" s="115" t="s">
        <v>153</v>
      </c>
      <c r="E70" s="52">
        <v>1</v>
      </c>
      <c r="F70" s="54" t="s">
        <v>223</v>
      </c>
      <c r="G70" s="94">
        <v>40097</v>
      </c>
      <c r="H70" s="100"/>
      <c r="I70" s="34"/>
      <c r="J70" s="30"/>
      <c r="K70" s="37"/>
      <c r="L70" s="34">
        <v>1</v>
      </c>
      <c r="M70" s="38" t="s">
        <v>290</v>
      </c>
      <c r="N70" s="37"/>
      <c r="O70" s="20">
        <f t="shared" si="64"/>
        <v>2</v>
      </c>
      <c r="P70" s="20">
        <f t="shared" si="65"/>
        <v>10</v>
      </c>
      <c r="Q70" s="20">
        <f t="shared" si="66"/>
        <v>2009</v>
      </c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DC70" s="23" t="str">
        <f t="shared" ref="DC70:DC110" si="96">IF(Q70=1977,IF($E70=0,"",$E70),"")</f>
        <v/>
      </c>
      <c r="DD70" s="23" t="str">
        <f t="shared" ref="DD70:DD110" si="97">IF(Q70=1978,IF($E70=0,"",$E70),"")</f>
        <v/>
      </c>
      <c r="DE70" s="23" t="str">
        <f t="shared" ref="DE70:DE110" si="98">IF(Q70=1979,IF($E70=0,"",$E70),"")</f>
        <v/>
      </c>
      <c r="DF70" s="23" t="str">
        <f t="shared" ref="DF70:DF110" si="99">IF(Q70=1980,IF($E70=0,"",$E70),"")</f>
        <v/>
      </c>
      <c r="DG70" s="23" t="str">
        <f t="shared" ref="DG70:DG110" si="100">IF(Q70=1981,IF($E70=0,"",$E70),"")</f>
        <v/>
      </c>
      <c r="DH70" s="23" t="str">
        <f t="shared" ref="DH70:DH110" si="101">IF(Q70=1982,IF($E70=0,"",$E70),"")</f>
        <v/>
      </c>
      <c r="DI70" s="23" t="str">
        <f t="shared" ref="DI70:DI110" si="102">IF(Q70=1983,IF($E70=0,"",$E70),"")</f>
        <v/>
      </c>
      <c r="DJ70" s="23" t="str">
        <f t="shared" ref="DJ70:DJ110" si="103">IF(Q70=1984,IF($E70=0,"",$E70),"")</f>
        <v/>
      </c>
      <c r="DK70" s="23" t="str">
        <f t="shared" ref="DK70:DK110" si="104">IF(Q70=1985,IF($E70=0,"",$E70),"")</f>
        <v/>
      </c>
      <c r="DL70" s="23" t="str">
        <f t="shared" ref="DL70:DL110" si="105">IF(Q70=1986,IF($E70=0,"",$E70),"")</f>
        <v/>
      </c>
      <c r="DM70" s="23" t="str">
        <f t="shared" ref="DM70:DM110" si="106">IF(Q70=1987,IF($E70=0,"",$E70),"")</f>
        <v/>
      </c>
      <c r="DN70" s="23" t="str">
        <f t="shared" ref="DN70:DN110" si="107">IF(Q70=1988,IF($E70=0,"",$E70),"")</f>
        <v/>
      </c>
      <c r="DO70" s="23" t="str">
        <f t="shared" ref="DO70:DO110" si="108">IF(Q70=1989,IF($E70=0,"",$E70),"")</f>
        <v/>
      </c>
      <c r="DP70" s="23" t="str">
        <f t="shared" ref="DP70:DP110" si="109">IF(Q70=1990,IF($E70=0,"",$E70),"")</f>
        <v/>
      </c>
      <c r="DQ70" s="23" t="str">
        <f t="shared" ref="DQ70:DQ110" si="110">IF(Q70=1991,IF($E70=0,"",$E70),"")</f>
        <v/>
      </c>
      <c r="DR70" s="23" t="str">
        <f t="shared" ref="DR70:DR110" si="111">IF(Q70=1992,IF($E70=0,"",$E70),"")</f>
        <v/>
      </c>
      <c r="DS70" s="23" t="str">
        <f t="shared" ref="DS70:DS110" si="112">IF(Q70=1993,IF($E70=0,"",$E70),"")</f>
        <v/>
      </c>
      <c r="DT70" s="23" t="str">
        <f t="shared" ref="DT70:DT110" si="113">IF(Q70=1994,IF($E70=0,"",$E70),"")</f>
        <v/>
      </c>
      <c r="DU70" s="23" t="str">
        <f t="shared" ref="DU70:DU110" si="114">IF(Q70=1995,IF($E70=0,"",$E70),"")</f>
        <v/>
      </c>
      <c r="DV70" s="23" t="str">
        <f t="shared" ref="DV70:DV110" si="115">IF(Q70=1996,IF($E70=0,"",$E70),"")</f>
        <v/>
      </c>
      <c r="DW70" s="23" t="str">
        <f t="shared" ref="DW70:DW110" si="116">IF(Q70=1997,IF($E70=0,"",$E70),"")</f>
        <v/>
      </c>
      <c r="DX70" s="23" t="str">
        <f t="shared" ref="DX70:DX110" si="117">IF(Q70=1998,IF($E70=0,"",$E70),"")</f>
        <v/>
      </c>
      <c r="DY70" s="23" t="str">
        <f t="shared" ref="DY70:DY110" si="118">IF(Q70=1999,IF($E70=0,"",$E70),"")</f>
        <v/>
      </c>
      <c r="DZ70" s="23" t="str">
        <f t="shared" ref="DZ70:DZ110" si="119">IF(Q70=2000,IF($E70=0,"",$E70),"")</f>
        <v/>
      </c>
      <c r="EA70" s="23" t="str">
        <f t="shared" ref="EA70:EA110" si="120">IF(Q70=2001,IF($E70=0,"",$E70),"")</f>
        <v/>
      </c>
      <c r="EB70" s="23" t="str">
        <f t="shared" ref="EB70:EB110" si="121">IF(Q70=2002,IF($E70=0,"",$E70),"")</f>
        <v/>
      </c>
      <c r="EC70" s="23" t="str">
        <f t="shared" ref="EC70:EC110" si="122">IF(Q70=2003,IF($E70=0,"",$E70),"")</f>
        <v/>
      </c>
      <c r="ED70" s="23" t="str">
        <f t="shared" ref="ED70:ED110" si="123">IF(Q70=2004,IF($E70=0,"",$E70),"")</f>
        <v/>
      </c>
      <c r="EE70" s="23" t="str">
        <f t="shared" ref="EE70:EE110" si="124">IF(Q70=2005,IF($E70=0,"",$E70),"")</f>
        <v/>
      </c>
    </row>
    <row r="71" spans="1:135" ht="11.25" customHeight="1">
      <c r="A71" s="70" t="s">
        <v>245</v>
      </c>
      <c r="B71" s="80" t="s">
        <v>81</v>
      </c>
      <c r="C71" s="80" t="s">
        <v>143</v>
      </c>
      <c r="D71" s="117" t="s">
        <v>153</v>
      </c>
      <c r="E71" s="80">
        <v>1</v>
      </c>
      <c r="F71" s="80" t="s">
        <v>223</v>
      </c>
      <c r="G71" s="95">
        <v>40146</v>
      </c>
      <c r="H71" s="99">
        <v>40148</v>
      </c>
      <c r="I71" s="72"/>
      <c r="J71" s="73"/>
      <c r="K71" s="74"/>
      <c r="L71" s="72">
        <v>1</v>
      </c>
      <c r="M71" s="75" t="s">
        <v>290</v>
      </c>
      <c r="N71" s="74"/>
      <c r="O71" s="76">
        <f t="shared" si="64"/>
        <v>3</v>
      </c>
      <c r="P71" s="76">
        <f t="shared" si="65"/>
        <v>11</v>
      </c>
      <c r="Q71" s="76">
        <f t="shared" si="66"/>
        <v>2009</v>
      </c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DC71" s="23" t="str">
        <f t="shared" si="96"/>
        <v/>
      </c>
      <c r="DD71" s="23" t="str">
        <f t="shared" si="97"/>
        <v/>
      </c>
      <c r="DE71" s="23" t="str">
        <f t="shared" si="98"/>
        <v/>
      </c>
      <c r="DF71" s="23" t="str">
        <f t="shared" si="99"/>
        <v/>
      </c>
      <c r="DG71" s="23" t="str">
        <f t="shared" si="100"/>
        <v/>
      </c>
      <c r="DH71" s="23" t="str">
        <f t="shared" si="101"/>
        <v/>
      </c>
      <c r="DI71" s="23" t="str">
        <f t="shared" si="102"/>
        <v/>
      </c>
      <c r="DJ71" s="23" t="str">
        <f t="shared" si="103"/>
        <v/>
      </c>
      <c r="DK71" s="23" t="str">
        <f t="shared" si="104"/>
        <v/>
      </c>
      <c r="DL71" s="23" t="str">
        <f t="shared" si="105"/>
        <v/>
      </c>
      <c r="DM71" s="23" t="str">
        <f t="shared" si="106"/>
        <v/>
      </c>
      <c r="DN71" s="23" t="str">
        <f t="shared" si="107"/>
        <v/>
      </c>
      <c r="DO71" s="23" t="str">
        <f t="shared" si="108"/>
        <v/>
      </c>
      <c r="DP71" s="23" t="str">
        <f t="shared" si="109"/>
        <v/>
      </c>
      <c r="DQ71" s="23" t="str">
        <f t="shared" si="110"/>
        <v/>
      </c>
      <c r="DR71" s="23" t="str">
        <f t="shared" si="111"/>
        <v/>
      </c>
      <c r="DS71" s="23" t="str">
        <f t="shared" si="112"/>
        <v/>
      </c>
      <c r="DT71" s="23" t="str">
        <f t="shared" si="113"/>
        <v/>
      </c>
      <c r="DU71" s="23" t="str">
        <f t="shared" si="114"/>
        <v/>
      </c>
      <c r="DV71" s="23" t="str">
        <f t="shared" si="115"/>
        <v/>
      </c>
      <c r="DW71" s="23" t="str">
        <f t="shared" si="116"/>
        <v/>
      </c>
      <c r="DX71" s="23" t="str">
        <f t="shared" si="117"/>
        <v/>
      </c>
      <c r="DY71" s="23" t="str">
        <f t="shared" si="118"/>
        <v/>
      </c>
      <c r="DZ71" s="23" t="str">
        <f t="shared" si="119"/>
        <v/>
      </c>
      <c r="EA71" s="23" t="str">
        <f t="shared" si="120"/>
        <v/>
      </c>
      <c r="EB71" s="23" t="str">
        <f t="shared" si="121"/>
        <v/>
      </c>
      <c r="EC71" s="23" t="str">
        <f t="shared" si="122"/>
        <v/>
      </c>
      <c r="ED71" s="23" t="str">
        <f t="shared" si="123"/>
        <v/>
      </c>
      <c r="EE71" s="23" t="str">
        <f t="shared" si="124"/>
        <v/>
      </c>
    </row>
    <row r="72" spans="1:135" ht="11.25" customHeight="1">
      <c r="A72" s="21" t="s">
        <v>245</v>
      </c>
      <c r="B72" s="52" t="s">
        <v>72</v>
      </c>
      <c r="C72" s="112" t="s">
        <v>168</v>
      </c>
      <c r="D72" s="115" t="s">
        <v>50</v>
      </c>
      <c r="E72" s="52">
        <v>1</v>
      </c>
      <c r="F72" s="54" t="s">
        <v>155</v>
      </c>
      <c r="G72" s="94">
        <v>40339</v>
      </c>
      <c r="H72" s="100"/>
      <c r="I72" s="34"/>
      <c r="J72" s="30"/>
      <c r="K72" s="37"/>
      <c r="L72" s="34">
        <v>1</v>
      </c>
      <c r="M72" s="38" t="s">
        <v>295</v>
      </c>
      <c r="N72" s="37"/>
      <c r="O72" s="20">
        <f t="shared" si="64"/>
        <v>1</v>
      </c>
      <c r="P72" s="20">
        <f t="shared" si="65"/>
        <v>6</v>
      </c>
      <c r="Q72" s="20">
        <f t="shared" si="66"/>
        <v>2010</v>
      </c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DC72" s="23" t="str">
        <f t="shared" si="96"/>
        <v/>
      </c>
      <c r="DD72" s="23" t="str">
        <f t="shared" si="97"/>
        <v/>
      </c>
      <c r="DE72" s="23" t="str">
        <f t="shared" si="98"/>
        <v/>
      </c>
      <c r="DF72" s="23" t="str">
        <f t="shared" si="99"/>
        <v/>
      </c>
      <c r="DG72" s="23" t="str">
        <f t="shared" si="100"/>
        <v/>
      </c>
      <c r="DH72" s="23" t="str">
        <f t="shared" si="101"/>
        <v/>
      </c>
      <c r="DI72" s="23" t="str">
        <f t="shared" si="102"/>
        <v/>
      </c>
      <c r="DJ72" s="23" t="str">
        <f t="shared" si="103"/>
        <v/>
      </c>
      <c r="DK72" s="23" t="str">
        <f t="shared" si="104"/>
        <v/>
      </c>
      <c r="DL72" s="23" t="str">
        <f t="shared" si="105"/>
        <v/>
      </c>
      <c r="DM72" s="23" t="str">
        <f t="shared" si="106"/>
        <v/>
      </c>
      <c r="DN72" s="23" t="str">
        <f t="shared" si="107"/>
        <v/>
      </c>
      <c r="DO72" s="23" t="str">
        <f t="shared" si="108"/>
        <v/>
      </c>
      <c r="DP72" s="23" t="str">
        <f t="shared" si="109"/>
        <v/>
      </c>
      <c r="DQ72" s="23" t="str">
        <f t="shared" si="110"/>
        <v/>
      </c>
      <c r="DR72" s="23" t="str">
        <f t="shared" si="111"/>
        <v/>
      </c>
      <c r="DS72" s="23" t="str">
        <f t="shared" si="112"/>
        <v/>
      </c>
      <c r="DT72" s="23" t="str">
        <f t="shared" si="113"/>
        <v/>
      </c>
      <c r="DU72" s="23" t="str">
        <f t="shared" si="114"/>
        <v/>
      </c>
      <c r="DV72" s="23" t="str">
        <f t="shared" si="115"/>
        <v/>
      </c>
      <c r="DW72" s="23" t="str">
        <f t="shared" si="116"/>
        <v/>
      </c>
      <c r="DX72" s="23" t="str">
        <f t="shared" si="117"/>
        <v/>
      </c>
      <c r="DY72" s="23" t="str">
        <f t="shared" si="118"/>
        <v/>
      </c>
      <c r="DZ72" s="23" t="str">
        <f t="shared" si="119"/>
        <v/>
      </c>
      <c r="EA72" s="23" t="str">
        <f t="shared" si="120"/>
        <v/>
      </c>
      <c r="EB72" s="23" t="str">
        <f t="shared" si="121"/>
        <v/>
      </c>
      <c r="EC72" s="23" t="str">
        <f t="shared" si="122"/>
        <v/>
      </c>
      <c r="ED72" s="23" t="str">
        <f t="shared" si="123"/>
        <v/>
      </c>
      <c r="EE72" s="23" t="str">
        <f t="shared" si="124"/>
        <v/>
      </c>
    </row>
    <row r="73" spans="1:135" ht="11.25" customHeight="1">
      <c r="A73" s="70" t="s">
        <v>245</v>
      </c>
      <c r="B73" s="80" t="s">
        <v>81</v>
      </c>
      <c r="C73" s="80" t="s">
        <v>143</v>
      </c>
      <c r="D73" s="117" t="s">
        <v>153</v>
      </c>
      <c r="E73" s="80">
        <v>1</v>
      </c>
      <c r="F73" s="80" t="s">
        <v>223</v>
      </c>
      <c r="G73" s="95">
        <v>40448</v>
      </c>
      <c r="H73" s="99"/>
      <c r="I73" s="72"/>
      <c r="J73" s="73"/>
      <c r="K73" s="74"/>
      <c r="L73" s="72">
        <v>1</v>
      </c>
      <c r="M73" s="75" t="s">
        <v>295</v>
      </c>
      <c r="N73" s="74"/>
      <c r="O73" s="76">
        <f t="shared" si="64"/>
        <v>3</v>
      </c>
      <c r="P73" s="76">
        <f t="shared" si="65"/>
        <v>9</v>
      </c>
      <c r="Q73" s="76">
        <f t="shared" si="66"/>
        <v>2010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DC73" s="23" t="str">
        <f t="shared" si="96"/>
        <v/>
      </c>
      <c r="DD73" s="23" t="str">
        <f t="shared" si="97"/>
        <v/>
      </c>
      <c r="DE73" s="23" t="str">
        <f t="shared" si="98"/>
        <v/>
      </c>
      <c r="DF73" s="23" t="str">
        <f t="shared" si="99"/>
        <v/>
      </c>
      <c r="DG73" s="23" t="str">
        <f t="shared" si="100"/>
        <v/>
      </c>
      <c r="DH73" s="23" t="str">
        <f t="shared" si="101"/>
        <v/>
      </c>
      <c r="DI73" s="23" t="str">
        <f t="shared" si="102"/>
        <v/>
      </c>
      <c r="DJ73" s="23" t="str">
        <f t="shared" si="103"/>
        <v/>
      </c>
      <c r="DK73" s="23" t="str">
        <f t="shared" si="104"/>
        <v/>
      </c>
      <c r="DL73" s="23" t="str">
        <f t="shared" si="105"/>
        <v/>
      </c>
      <c r="DM73" s="23" t="str">
        <f t="shared" si="106"/>
        <v/>
      </c>
      <c r="DN73" s="23" t="str">
        <f t="shared" si="107"/>
        <v/>
      </c>
      <c r="DO73" s="23" t="str">
        <f t="shared" si="108"/>
        <v/>
      </c>
      <c r="DP73" s="23" t="str">
        <f t="shared" si="109"/>
        <v/>
      </c>
      <c r="DQ73" s="23" t="str">
        <f t="shared" si="110"/>
        <v/>
      </c>
      <c r="DR73" s="23" t="str">
        <f t="shared" si="111"/>
        <v/>
      </c>
      <c r="DS73" s="23" t="str">
        <f t="shared" si="112"/>
        <v/>
      </c>
      <c r="DT73" s="23" t="str">
        <f t="shared" si="113"/>
        <v/>
      </c>
      <c r="DU73" s="23" t="str">
        <f t="shared" si="114"/>
        <v/>
      </c>
      <c r="DV73" s="23" t="str">
        <f t="shared" si="115"/>
        <v/>
      </c>
      <c r="DW73" s="23" t="str">
        <f t="shared" si="116"/>
        <v/>
      </c>
      <c r="DX73" s="23" t="str">
        <f t="shared" si="117"/>
        <v/>
      </c>
      <c r="DY73" s="23" t="str">
        <f t="shared" si="118"/>
        <v/>
      </c>
      <c r="DZ73" s="23" t="str">
        <f t="shared" si="119"/>
        <v/>
      </c>
      <c r="EA73" s="23" t="str">
        <f t="shared" si="120"/>
        <v/>
      </c>
      <c r="EB73" s="23" t="str">
        <f t="shared" si="121"/>
        <v/>
      </c>
      <c r="EC73" s="23" t="str">
        <f t="shared" si="122"/>
        <v/>
      </c>
      <c r="ED73" s="23" t="str">
        <f t="shared" si="123"/>
        <v/>
      </c>
      <c r="EE73" s="23" t="str">
        <f t="shared" si="124"/>
        <v/>
      </c>
    </row>
    <row r="74" spans="1:135" ht="11.25" customHeight="1">
      <c r="A74" s="21" t="s">
        <v>245</v>
      </c>
      <c r="B74" s="52" t="s">
        <v>81</v>
      </c>
      <c r="C74" s="112" t="s">
        <v>174</v>
      </c>
      <c r="D74" s="115" t="s">
        <v>153</v>
      </c>
      <c r="E74" s="52">
        <v>1</v>
      </c>
      <c r="F74" s="54" t="s">
        <v>223</v>
      </c>
      <c r="G74" s="94">
        <v>40448</v>
      </c>
      <c r="H74" s="100">
        <v>40449</v>
      </c>
      <c r="I74" s="34"/>
      <c r="J74" s="30"/>
      <c r="K74" s="37"/>
      <c r="L74" s="34">
        <v>1</v>
      </c>
      <c r="M74" s="38" t="s">
        <v>296</v>
      </c>
      <c r="N74" s="37"/>
      <c r="O74" s="20">
        <f t="shared" si="64"/>
        <v>3</v>
      </c>
      <c r="P74" s="20">
        <f t="shared" si="65"/>
        <v>9</v>
      </c>
      <c r="Q74" s="20">
        <f t="shared" si="66"/>
        <v>2010</v>
      </c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DC74" s="23" t="str">
        <f t="shared" si="96"/>
        <v/>
      </c>
      <c r="DD74" s="23" t="str">
        <f t="shared" si="97"/>
        <v/>
      </c>
      <c r="DE74" s="23" t="str">
        <f t="shared" si="98"/>
        <v/>
      </c>
      <c r="DF74" s="23" t="str">
        <f t="shared" si="99"/>
        <v/>
      </c>
      <c r="DG74" s="23" t="str">
        <f t="shared" si="100"/>
        <v/>
      </c>
      <c r="DH74" s="23" t="str">
        <f t="shared" si="101"/>
        <v/>
      </c>
      <c r="DI74" s="23" t="str">
        <f t="shared" si="102"/>
        <v/>
      </c>
      <c r="DJ74" s="23" t="str">
        <f t="shared" si="103"/>
        <v/>
      </c>
      <c r="DK74" s="23" t="str">
        <f t="shared" si="104"/>
        <v/>
      </c>
      <c r="DL74" s="23" t="str">
        <f t="shared" si="105"/>
        <v/>
      </c>
      <c r="DM74" s="23" t="str">
        <f t="shared" si="106"/>
        <v/>
      </c>
      <c r="DN74" s="23" t="str">
        <f t="shared" si="107"/>
        <v/>
      </c>
      <c r="DO74" s="23" t="str">
        <f t="shared" si="108"/>
        <v/>
      </c>
      <c r="DP74" s="23" t="str">
        <f t="shared" si="109"/>
        <v/>
      </c>
      <c r="DQ74" s="23" t="str">
        <f t="shared" si="110"/>
        <v/>
      </c>
      <c r="DR74" s="23" t="str">
        <f t="shared" si="111"/>
        <v/>
      </c>
      <c r="DS74" s="23" t="str">
        <f t="shared" si="112"/>
        <v/>
      </c>
      <c r="DT74" s="23" t="str">
        <f t="shared" si="113"/>
        <v/>
      </c>
      <c r="DU74" s="23" t="str">
        <f t="shared" si="114"/>
        <v/>
      </c>
      <c r="DV74" s="23" t="str">
        <f t="shared" si="115"/>
        <v/>
      </c>
      <c r="DW74" s="23" t="str">
        <f t="shared" si="116"/>
        <v/>
      </c>
      <c r="DX74" s="23" t="str">
        <f t="shared" si="117"/>
        <v/>
      </c>
      <c r="DY74" s="23" t="str">
        <f t="shared" si="118"/>
        <v/>
      </c>
      <c r="DZ74" s="23" t="str">
        <f t="shared" si="119"/>
        <v/>
      </c>
      <c r="EA74" s="23" t="str">
        <f t="shared" si="120"/>
        <v/>
      </c>
      <c r="EB74" s="23" t="str">
        <f t="shared" si="121"/>
        <v/>
      </c>
      <c r="EC74" s="23" t="str">
        <f t="shared" si="122"/>
        <v/>
      </c>
      <c r="ED74" s="23" t="str">
        <f t="shared" si="123"/>
        <v/>
      </c>
      <c r="EE74" s="23" t="str">
        <f t="shared" si="124"/>
        <v/>
      </c>
    </row>
    <row r="75" spans="1:135" ht="11.25" customHeight="1">
      <c r="A75" s="70" t="s">
        <v>245</v>
      </c>
      <c r="B75" s="80" t="s">
        <v>77</v>
      </c>
      <c r="C75" s="80" t="s">
        <v>170</v>
      </c>
      <c r="D75" s="117"/>
      <c r="E75" s="80">
        <v>1</v>
      </c>
      <c r="F75" s="80" t="s">
        <v>155</v>
      </c>
      <c r="G75" s="95">
        <v>40451</v>
      </c>
      <c r="H75" s="99"/>
      <c r="I75" s="72"/>
      <c r="J75" s="73"/>
      <c r="K75" s="74"/>
      <c r="L75" s="72">
        <v>1</v>
      </c>
      <c r="M75" s="75" t="s">
        <v>295</v>
      </c>
      <c r="N75" s="74"/>
      <c r="O75" s="76">
        <f t="shared" si="64"/>
        <v>3</v>
      </c>
      <c r="P75" s="76">
        <f t="shared" si="65"/>
        <v>9</v>
      </c>
      <c r="Q75" s="76">
        <f t="shared" si="66"/>
        <v>2010</v>
      </c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DC75" s="23" t="str">
        <f t="shared" si="96"/>
        <v/>
      </c>
      <c r="DD75" s="23" t="str">
        <f t="shared" si="97"/>
        <v/>
      </c>
      <c r="DE75" s="23" t="str">
        <f t="shared" si="98"/>
        <v/>
      </c>
      <c r="DF75" s="23" t="str">
        <f t="shared" si="99"/>
        <v/>
      </c>
      <c r="DG75" s="23" t="str">
        <f t="shared" si="100"/>
        <v/>
      </c>
      <c r="DH75" s="23" t="str">
        <f t="shared" si="101"/>
        <v/>
      </c>
      <c r="DI75" s="23" t="str">
        <f t="shared" si="102"/>
        <v/>
      </c>
      <c r="DJ75" s="23" t="str">
        <f t="shared" si="103"/>
        <v/>
      </c>
      <c r="DK75" s="23" t="str">
        <f t="shared" si="104"/>
        <v/>
      </c>
      <c r="DL75" s="23" t="str">
        <f t="shared" si="105"/>
        <v/>
      </c>
      <c r="DM75" s="23" t="str">
        <f t="shared" si="106"/>
        <v/>
      </c>
      <c r="DN75" s="23" t="str">
        <f t="shared" si="107"/>
        <v/>
      </c>
      <c r="DO75" s="23" t="str">
        <f t="shared" si="108"/>
        <v/>
      </c>
      <c r="DP75" s="23" t="str">
        <f t="shared" si="109"/>
        <v/>
      </c>
      <c r="DQ75" s="23" t="str">
        <f t="shared" si="110"/>
        <v/>
      </c>
      <c r="DR75" s="23" t="str">
        <f t="shared" si="111"/>
        <v/>
      </c>
      <c r="DS75" s="23" t="str">
        <f t="shared" si="112"/>
        <v/>
      </c>
      <c r="DT75" s="23" t="str">
        <f t="shared" si="113"/>
        <v/>
      </c>
      <c r="DU75" s="23" t="str">
        <f t="shared" si="114"/>
        <v/>
      </c>
      <c r="DV75" s="23" t="str">
        <f t="shared" si="115"/>
        <v/>
      </c>
      <c r="DW75" s="23" t="str">
        <f t="shared" si="116"/>
        <v/>
      </c>
      <c r="DX75" s="23" t="str">
        <f t="shared" si="117"/>
        <v/>
      </c>
      <c r="DY75" s="23" t="str">
        <f t="shared" si="118"/>
        <v/>
      </c>
      <c r="DZ75" s="23" t="str">
        <f t="shared" si="119"/>
        <v/>
      </c>
      <c r="EA75" s="23" t="str">
        <f t="shared" si="120"/>
        <v/>
      </c>
      <c r="EB75" s="23" t="str">
        <f t="shared" si="121"/>
        <v/>
      </c>
      <c r="EC75" s="23" t="str">
        <f t="shared" si="122"/>
        <v/>
      </c>
      <c r="ED75" s="23" t="str">
        <f t="shared" si="123"/>
        <v/>
      </c>
      <c r="EE75" s="23" t="str">
        <f t="shared" si="124"/>
        <v/>
      </c>
    </row>
    <row r="76" spans="1:135" ht="11.25" customHeight="1">
      <c r="A76" s="21" t="s">
        <v>245</v>
      </c>
      <c r="B76" s="52" t="s">
        <v>78</v>
      </c>
      <c r="C76" s="113" t="s">
        <v>171</v>
      </c>
      <c r="D76" s="115" t="s">
        <v>135</v>
      </c>
      <c r="E76" s="52">
        <v>2</v>
      </c>
      <c r="F76" s="54" t="s">
        <v>215</v>
      </c>
      <c r="G76" s="94">
        <v>40451</v>
      </c>
      <c r="H76" s="100"/>
      <c r="I76" s="34"/>
      <c r="J76" s="30"/>
      <c r="K76" s="37"/>
      <c r="L76" s="34">
        <v>1</v>
      </c>
      <c r="M76" s="38" t="s">
        <v>295</v>
      </c>
      <c r="N76" s="37"/>
      <c r="O76" s="20">
        <v>3</v>
      </c>
      <c r="P76" s="20">
        <v>9</v>
      </c>
      <c r="Q76" s="20">
        <v>2010</v>
      </c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</row>
    <row r="77" spans="1:135" ht="11.25" customHeight="1">
      <c r="A77" s="70" t="s">
        <v>245</v>
      </c>
      <c r="B77" s="80" t="s">
        <v>78</v>
      </c>
      <c r="C77" s="80" t="s">
        <v>172</v>
      </c>
      <c r="D77" s="117" t="s">
        <v>135</v>
      </c>
      <c r="E77" s="80">
        <v>1</v>
      </c>
      <c r="F77" s="80" t="s">
        <v>223</v>
      </c>
      <c r="G77" s="95">
        <v>40452</v>
      </c>
      <c r="H77" s="99"/>
      <c r="I77" s="72"/>
      <c r="J77" s="73"/>
      <c r="K77" s="74"/>
      <c r="L77" s="72">
        <v>1</v>
      </c>
      <c r="M77" s="75" t="s">
        <v>295</v>
      </c>
      <c r="N77" s="74"/>
      <c r="O77" s="76">
        <v>1</v>
      </c>
      <c r="P77" s="76">
        <v>10</v>
      </c>
      <c r="Q77" s="76">
        <v>2010</v>
      </c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</row>
    <row r="78" spans="1:135" ht="11.25" customHeight="1">
      <c r="A78" s="21" t="s">
        <v>245</v>
      </c>
      <c r="B78" s="52" t="s">
        <v>81</v>
      </c>
      <c r="C78" s="112" t="s">
        <v>173</v>
      </c>
      <c r="D78" s="115" t="s">
        <v>165</v>
      </c>
      <c r="E78" s="52">
        <v>1</v>
      </c>
      <c r="F78" s="54" t="s">
        <v>223</v>
      </c>
      <c r="G78" s="94">
        <v>40454</v>
      </c>
      <c r="H78" s="100">
        <v>40458</v>
      </c>
      <c r="I78" s="34"/>
      <c r="J78" s="30"/>
      <c r="K78" s="37"/>
      <c r="L78" s="34">
        <v>1</v>
      </c>
      <c r="M78" s="38" t="s">
        <v>295</v>
      </c>
      <c r="N78" s="37"/>
      <c r="O78" s="20">
        <v>1</v>
      </c>
      <c r="P78" s="20">
        <v>10</v>
      </c>
      <c r="Q78" s="20">
        <v>2010</v>
      </c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</row>
    <row r="79" spans="1:135" ht="11.25" customHeight="1">
      <c r="A79" s="70" t="s">
        <v>245</v>
      </c>
      <c r="B79" s="80" t="s">
        <v>81</v>
      </c>
      <c r="C79" s="80" t="s">
        <v>136</v>
      </c>
      <c r="D79" s="117"/>
      <c r="E79" s="80">
        <v>1</v>
      </c>
      <c r="F79" s="80" t="s">
        <v>223</v>
      </c>
      <c r="G79" s="95">
        <v>40460</v>
      </c>
      <c r="H79" s="99"/>
      <c r="I79" s="72"/>
      <c r="J79" s="73"/>
      <c r="K79" s="74"/>
      <c r="L79" s="72">
        <v>1</v>
      </c>
      <c r="M79" s="75" t="s">
        <v>295</v>
      </c>
      <c r="N79" s="74"/>
      <c r="O79" s="76">
        <v>1</v>
      </c>
      <c r="P79" s="76">
        <v>10</v>
      </c>
      <c r="Q79" s="76">
        <v>2010</v>
      </c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</row>
    <row r="80" spans="1:135" ht="11.25" customHeight="1">
      <c r="A80" s="21" t="s">
        <v>245</v>
      </c>
      <c r="B80" s="52" t="s">
        <v>72</v>
      </c>
      <c r="C80" s="112" t="s">
        <v>169</v>
      </c>
      <c r="D80" s="115" t="s">
        <v>50</v>
      </c>
      <c r="E80" s="52">
        <v>1</v>
      </c>
      <c r="F80" s="54" t="s">
        <v>223</v>
      </c>
      <c r="G80" s="94">
        <v>40462</v>
      </c>
      <c r="H80" s="100">
        <v>40469</v>
      </c>
      <c r="I80" s="34"/>
      <c r="J80" s="30"/>
      <c r="K80" s="37"/>
      <c r="L80" s="34">
        <v>1</v>
      </c>
      <c r="M80" s="38" t="s">
        <v>295</v>
      </c>
      <c r="N80" s="37"/>
      <c r="O80" s="20">
        <f t="shared" si="64"/>
        <v>2</v>
      </c>
      <c r="P80" s="20">
        <f t="shared" si="65"/>
        <v>10</v>
      </c>
      <c r="Q80" s="20">
        <f t="shared" si="66"/>
        <v>2010</v>
      </c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DC80" s="23" t="str">
        <f t="shared" si="96"/>
        <v/>
      </c>
      <c r="DD80" s="23" t="str">
        <f t="shared" si="97"/>
        <v/>
      </c>
      <c r="DE80" s="23" t="str">
        <f t="shared" si="98"/>
        <v/>
      </c>
      <c r="DF80" s="23" t="str">
        <f t="shared" si="99"/>
        <v/>
      </c>
      <c r="DG80" s="23" t="str">
        <f t="shared" si="100"/>
        <v/>
      </c>
      <c r="DH80" s="23" t="str">
        <f t="shared" si="101"/>
        <v/>
      </c>
      <c r="DI80" s="23" t="str">
        <f t="shared" si="102"/>
        <v/>
      </c>
      <c r="DJ80" s="23" t="str">
        <f t="shared" si="103"/>
        <v/>
      </c>
      <c r="DK80" s="23" t="str">
        <f t="shared" si="104"/>
        <v/>
      </c>
      <c r="DL80" s="23" t="str">
        <f t="shared" si="105"/>
        <v/>
      </c>
      <c r="DM80" s="23" t="str">
        <f t="shared" si="106"/>
        <v/>
      </c>
      <c r="DN80" s="23" t="str">
        <f t="shared" si="107"/>
        <v/>
      </c>
      <c r="DO80" s="23" t="str">
        <f t="shared" si="108"/>
        <v/>
      </c>
      <c r="DP80" s="23" t="str">
        <f t="shared" si="109"/>
        <v/>
      </c>
      <c r="DQ80" s="23" t="str">
        <f t="shared" si="110"/>
        <v/>
      </c>
      <c r="DR80" s="23" t="str">
        <f t="shared" si="111"/>
        <v/>
      </c>
      <c r="DS80" s="23" t="str">
        <f t="shared" si="112"/>
        <v/>
      </c>
      <c r="DT80" s="23" t="str">
        <f t="shared" si="113"/>
        <v/>
      </c>
      <c r="DU80" s="23" t="str">
        <f t="shared" si="114"/>
        <v/>
      </c>
      <c r="DV80" s="23" t="str">
        <f t="shared" si="115"/>
        <v/>
      </c>
      <c r="DW80" s="23" t="str">
        <f t="shared" si="116"/>
        <v/>
      </c>
      <c r="DX80" s="23" t="str">
        <f t="shared" si="117"/>
        <v/>
      </c>
      <c r="DY80" s="23" t="str">
        <f t="shared" si="118"/>
        <v/>
      </c>
      <c r="DZ80" s="23" t="str">
        <f t="shared" si="119"/>
        <v/>
      </c>
      <c r="EA80" s="23" t="str">
        <f t="shared" si="120"/>
        <v/>
      </c>
      <c r="EB80" s="23" t="str">
        <f t="shared" si="121"/>
        <v/>
      </c>
      <c r="EC80" s="23" t="str">
        <f t="shared" si="122"/>
        <v/>
      </c>
      <c r="ED80" s="23" t="str">
        <f t="shared" si="123"/>
        <v/>
      </c>
      <c r="EE80" s="23" t="str">
        <f t="shared" si="124"/>
        <v/>
      </c>
    </row>
    <row r="81" spans="1:135" ht="11.25" customHeight="1">
      <c r="A81" s="70" t="s">
        <v>245</v>
      </c>
      <c r="B81" s="80" t="s">
        <v>78</v>
      </c>
      <c r="C81" s="80" t="s">
        <v>175</v>
      </c>
      <c r="D81" s="117" t="s">
        <v>135</v>
      </c>
      <c r="E81" s="80">
        <v>1</v>
      </c>
      <c r="F81" s="80" t="s">
        <v>252</v>
      </c>
      <c r="G81" s="95">
        <v>40701</v>
      </c>
      <c r="H81" s="99"/>
      <c r="I81" s="72"/>
      <c r="J81" s="73"/>
      <c r="K81" s="74"/>
      <c r="L81" s="72">
        <v>1</v>
      </c>
      <c r="M81" s="75" t="s">
        <v>296</v>
      </c>
      <c r="N81" s="74"/>
      <c r="O81" s="76">
        <f t="shared" si="64"/>
        <v>1</v>
      </c>
      <c r="P81" s="76">
        <f t="shared" si="65"/>
        <v>6</v>
      </c>
      <c r="Q81" s="76">
        <f t="shared" si="66"/>
        <v>2011</v>
      </c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DC81" s="23" t="str">
        <f t="shared" si="96"/>
        <v/>
      </c>
      <c r="DD81" s="23" t="str">
        <f t="shared" si="97"/>
        <v/>
      </c>
      <c r="DE81" s="23" t="str">
        <f t="shared" si="98"/>
        <v/>
      </c>
      <c r="DF81" s="23" t="str">
        <f t="shared" si="99"/>
        <v/>
      </c>
      <c r="DG81" s="23" t="str">
        <f t="shared" si="100"/>
        <v/>
      </c>
      <c r="DH81" s="23" t="str">
        <f t="shared" si="101"/>
        <v/>
      </c>
      <c r="DI81" s="23" t="str">
        <f t="shared" si="102"/>
        <v/>
      </c>
      <c r="DJ81" s="23" t="str">
        <f t="shared" si="103"/>
        <v/>
      </c>
      <c r="DK81" s="23" t="str">
        <f t="shared" si="104"/>
        <v/>
      </c>
      <c r="DL81" s="23" t="str">
        <f t="shared" si="105"/>
        <v/>
      </c>
      <c r="DM81" s="23" t="str">
        <f t="shared" si="106"/>
        <v/>
      </c>
      <c r="DN81" s="23" t="str">
        <f t="shared" si="107"/>
        <v/>
      </c>
      <c r="DO81" s="23" t="str">
        <f t="shared" si="108"/>
        <v/>
      </c>
      <c r="DP81" s="23" t="str">
        <f t="shared" si="109"/>
        <v/>
      </c>
      <c r="DQ81" s="23" t="str">
        <f t="shared" si="110"/>
        <v/>
      </c>
      <c r="DR81" s="23" t="str">
        <f t="shared" si="111"/>
        <v/>
      </c>
      <c r="DS81" s="23" t="str">
        <f t="shared" si="112"/>
        <v/>
      </c>
      <c r="DT81" s="23" t="str">
        <f t="shared" si="113"/>
        <v/>
      </c>
      <c r="DU81" s="23" t="str">
        <f t="shared" si="114"/>
        <v/>
      </c>
      <c r="DV81" s="23" t="str">
        <f t="shared" si="115"/>
        <v/>
      </c>
      <c r="DW81" s="23" t="str">
        <f t="shared" si="116"/>
        <v/>
      </c>
      <c r="DX81" s="23" t="str">
        <f t="shared" si="117"/>
        <v/>
      </c>
      <c r="DY81" s="23" t="str">
        <f t="shared" si="118"/>
        <v/>
      </c>
      <c r="DZ81" s="23" t="str">
        <f t="shared" si="119"/>
        <v/>
      </c>
      <c r="EA81" s="23" t="str">
        <f t="shared" si="120"/>
        <v/>
      </c>
      <c r="EB81" s="23" t="str">
        <f t="shared" si="121"/>
        <v/>
      </c>
      <c r="EC81" s="23" t="str">
        <f t="shared" si="122"/>
        <v/>
      </c>
      <c r="ED81" s="23" t="str">
        <f t="shared" si="123"/>
        <v/>
      </c>
      <c r="EE81" s="23" t="str">
        <f t="shared" si="124"/>
        <v/>
      </c>
    </row>
    <row r="82" spans="1:135" ht="11.25" customHeight="1">
      <c r="A82" s="21" t="s">
        <v>245</v>
      </c>
      <c r="B82" s="52" t="s">
        <v>72</v>
      </c>
      <c r="C82" s="112" t="s">
        <v>176</v>
      </c>
      <c r="D82" s="115" t="s">
        <v>50</v>
      </c>
      <c r="E82" s="52">
        <v>1</v>
      </c>
      <c r="F82" s="54" t="s">
        <v>155</v>
      </c>
      <c r="G82" s="94">
        <v>40704</v>
      </c>
      <c r="H82" s="100"/>
      <c r="I82" s="34"/>
      <c r="J82" s="30"/>
      <c r="K82" s="37"/>
      <c r="L82" s="34">
        <v>1</v>
      </c>
      <c r="M82" s="38" t="s">
        <v>296</v>
      </c>
      <c r="N82" s="37"/>
      <c r="O82" s="20">
        <f t="shared" si="64"/>
        <v>1</v>
      </c>
      <c r="P82" s="20">
        <f t="shared" si="65"/>
        <v>6</v>
      </c>
      <c r="Q82" s="20">
        <f t="shared" si="66"/>
        <v>2011</v>
      </c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DC82" s="23" t="str">
        <f t="shared" si="96"/>
        <v/>
      </c>
      <c r="DD82" s="23" t="str">
        <f t="shared" si="97"/>
        <v/>
      </c>
      <c r="DE82" s="23" t="str">
        <f t="shared" si="98"/>
        <v/>
      </c>
      <c r="DF82" s="23" t="str">
        <f t="shared" si="99"/>
        <v/>
      </c>
      <c r="DG82" s="23" t="str">
        <f t="shared" si="100"/>
        <v/>
      </c>
      <c r="DH82" s="23" t="str">
        <f t="shared" si="101"/>
        <v/>
      </c>
      <c r="DI82" s="23" t="str">
        <f t="shared" si="102"/>
        <v/>
      </c>
      <c r="DJ82" s="23" t="str">
        <f t="shared" si="103"/>
        <v/>
      </c>
      <c r="DK82" s="23" t="str">
        <f t="shared" si="104"/>
        <v/>
      </c>
      <c r="DL82" s="23" t="str">
        <f t="shared" si="105"/>
        <v/>
      </c>
      <c r="DM82" s="23" t="str">
        <f t="shared" si="106"/>
        <v/>
      </c>
      <c r="DN82" s="23" t="str">
        <f t="shared" si="107"/>
        <v/>
      </c>
      <c r="DO82" s="23" t="str">
        <f t="shared" si="108"/>
        <v/>
      </c>
      <c r="DP82" s="23" t="str">
        <f t="shared" si="109"/>
        <v/>
      </c>
      <c r="DQ82" s="23" t="str">
        <f t="shared" si="110"/>
        <v/>
      </c>
      <c r="DR82" s="23" t="str">
        <f t="shared" si="111"/>
        <v/>
      </c>
      <c r="DS82" s="23" t="str">
        <f t="shared" si="112"/>
        <v/>
      </c>
      <c r="DT82" s="23" t="str">
        <f t="shared" si="113"/>
        <v/>
      </c>
      <c r="DU82" s="23" t="str">
        <f t="shared" si="114"/>
        <v/>
      </c>
      <c r="DV82" s="23" t="str">
        <f t="shared" si="115"/>
        <v/>
      </c>
      <c r="DW82" s="23" t="str">
        <f t="shared" si="116"/>
        <v/>
      </c>
      <c r="DX82" s="23" t="str">
        <f t="shared" si="117"/>
        <v/>
      </c>
      <c r="DY82" s="23" t="str">
        <f t="shared" si="118"/>
        <v/>
      </c>
      <c r="DZ82" s="23" t="str">
        <f t="shared" si="119"/>
        <v/>
      </c>
      <c r="EA82" s="23" t="str">
        <f t="shared" si="120"/>
        <v/>
      </c>
      <c r="EB82" s="23" t="str">
        <f t="shared" si="121"/>
        <v/>
      </c>
      <c r="EC82" s="23" t="str">
        <f t="shared" si="122"/>
        <v/>
      </c>
      <c r="ED82" s="23" t="str">
        <f t="shared" si="123"/>
        <v/>
      </c>
      <c r="EE82" s="23" t="str">
        <f t="shared" si="124"/>
        <v/>
      </c>
    </row>
    <row r="83" spans="1:135" ht="11.25" customHeight="1">
      <c r="A83" s="70" t="s">
        <v>245</v>
      </c>
      <c r="B83" s="80" t="s">
        <v>78</v>
      </c>
      <c r="C83" s="80" t="s">
        <v>175</v>
      </c>
      <c r="D83" s="117" t="s">
        <v>135</v>
      </c>
      <c r="E83" s="80">
        <v>1</v>
      </c>
      <c r="F83" s="80" t="s">
        <v>155</v>
      </c>
      <c r="G83" s="95">
        <v>40717</v>
      </c>
      <c r="H83" s="99"/>
      <c r="I83" s="72"/>
      <c r="J83" s="73"/>
      <c r="K83" s="74"/>
      <c r="L83" s="72">
        <v>1</v>
      </c>
      <c r="M83" s="75" t="s">
        <v>296</v>
      </c>
      <c r="N83" s="74"/>
      <c r="O83" s="76">
        <f t="shared" si="64"/>
        <v>3</v>
      </c>
      <c r="P83" s="76">
        <f t="shared" si="65"/>
        <v>6</v>
      </c>
      <c r="Q83" s="76">
        <f t="shared" si="66"/>
        <v>2011</v>
      </c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9"/>
      <c r="AV83" s="29"/>
      <c r="AW83" s="29"/>
      <c r="AX83" s="29"/>
      <c r="AY83" s="29"/>
      <c r="AZ83" s="29"/>
      <c r="BA83" s="29"/>
      <c r="BB83" s="29"/>
      <c r="DC83" s="23" t="str">
        <f t="shared" si="96"/>
        <v/>
      </c>
      <c r="DD83" s="23" t="str">
        <f t="shared" si="97"/>
        <v/>
      </c>
      <c r="DE83" s="23" t="str">
        <f t="shared" si="98"/>
        <v/>
      </c>
      <c r="DF83" s="23" t="str">
        <f t="shared" si="99"/>
        <v/>
      </c>
      <c r="DG83" s="23" t="str">
        <f t="shared" si="100"/>
        <v/>
      </c>
      <c r="DH83" s="23" t="str">
        <f t="shared" si="101"/>
        <v/>
      </c>
      <c r="DI83" s="23" t="str">
        <f t="shared" si="102"/>
        <v/>
      </c>
      <c r="DJ83" s="23" t="str">
        <f t="shared" si="103"/>
        <v/>
      </c>
      <c r="DK83" s="23" t="str">
        <f t="shared" si="104"/>
        <v/>
      </c>
      <c r="DL83" s="23" t="str">
        <f t="shared" si="105"/>
        <v/>
      </c>
      <c r="DM83" s="23" t="str">
        <f t="shared" si="106"/>
        <v/>
      </c>
      <c r="DN83" s="23" t="str">
        <f t="shared" si="107"/>
        <v/>
      </c>
      <c r="DO83" s="23" t="str">
        <f t="shared" si="108"/>
        <v/>
      </c>
      <c r="DP83" s="23" t="str">
        <f t="shared" si="109"/>
        <v/>
      </c>
      <c r="DQ83" s="23" t="str">
        <f t="shared" si="110"/>
        <v/>
      </c>
      <c r="DR83" s="23" t="str">
        <f t="shared" si="111"/>
        <v/>
      </c>
      <c r="DS83" s="23" t="str">
        <f t="shared" si="112"/>
        <v/>
      </c>
      <c r="DT83" s="23" t="str">
        <f t="shared" si="113"/>
        <v/>
      </c>
      <c r="DU83" s="23" t="str">
        <f t="shared" si="114"/>
        <v/>
      </c>
      <c r="DV83" s="23" t="str">
        <f t="shared" si="115"/>
        <v/>
      </c>
      <c r="DW83" s="23" t="str">
        <f t="shared" si="116"/>
        <v/>
      </c>
      <c r="DX83" s="23" t="str">
        <f t="shared" si="117"/>
        <v/>
      </c>
      <c r="DY83" s="23" t="str">
        <f t="shared" si="118"/>
        <v/>
      </c>
      <c r="DZ83" s="23" t="str">
        <f t="shared" si="119"/>
        <v/>
      </c>
      <c r="EA83" s="23" t="str">
        <f t="shared" si="120"/>
        <v/>
      </c>
      <c r="EB83" s="23" t="str">
        <f t="shared" si="121"/>
        <v/>
      </c>
      <c r="EC83" s="23" t="str">
        <f t="shared" si="122"/>
        <v/>
      </c>
      <c r="ED83" s="23" t="str">
        <f t="shared" si="123"/>
        <v/>
      </c>
      <c r="EE83" s="23" t="str">
        <f t="shared" si="124"/>
        <v/>
      </c>
    </row>
    <row r="84" spans="1:135" ht="11.25" customHeight="1">
      <c r="A84" s="21" t="s">
        <v>245</v>
      </c>
      <c r="B84" s="52" t="s">
        <v>147</v>
      </c>
      <c r="C84" s="112" t="s">
        <v>238</v>
      </c>
      <c r="D84" s="115" t="s">
        <v>88</v>
      </c>
      <c r="E84" s="52">
        <v>1</v>
      </c>
      <c r="F84" s="54" t="s">
        <v>223</v>
      </c>
      <c r="G84" s="94">
        <v>40779</v>
      </c>
      <c r="H84" s="100">
        <v>40780</v>
      </c>
      <c r="I84" s="34"/>
      <c r="J84" s="30"/>
      <c r="K84" s="37"/>
      <c r="L84" s="34">
        <v>1</v>
      </c>
      <c r="M84" s="38" t="s">
        <v>297</v>
      </c>
      <c r="N84" s="37"/>
      <c r="O84" s="20">
        <f t="shared" si="64"/>
        <v>3</v>
      </c>
      <c r="P84" s="20">
        <f t="shared" si="65"/>
        <v>8</v>
      </c>
      <c r="Q84" s="20">
        <f t="shared" si="66"/>
        <v>2011</v>
      </c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DC84" s="23" t="str">
        <f t="shared" si="96"/>
        <v/>
      </c>
      <c r="DD84" s="23" t="str">
        <f t="shared" si="97"/>
        <v/>
      </c>
      <c r="DE84" s="23" t="str">
        <f t="shared" si="98"/>
        <v/>
      </c>
      <c r="DF84" s="23" t="str">
        <f t="shared" si="99"/>
        <v/>
      </c>
      <c r="DG84" s="23" t="str">
        <f t="shared" si="100"/>
        <v/>
      </c>
      <c r="DH84" s="23" t="str">
        <f t="shared" si="101"/>
        <v/>
      </c>
      <c r="DI84" s="23" t="str">
        <f t="shared" si="102"/>
        <v/>
      </c>
      <c r="DJ84" s="23" t="str">
        <f t="shared" si="103"/>
        <v/>
      </c>
      <c r="DK84" s="23" t="str">
        <f t="shared" si="104"/>
        <v/>
      </c>
      <c r="DL84" s="23" t="str">
        <f t="shared" si="105"/>
        <v/>
      </c>
      <c r="DM84" s="23" t="str">
        <f t="shared" si="106"/>
        <v/>
      </c>
      <c r="DN84" s="23" t="str">
        <f t="shared" si="107"/>
        <v/>
      </c>
      <c r="DO84" s="23" t="str">
        <f t="shared" si="108"/>
        <v/>
      </c>
      <c r="DP84" s="23" t="str">
        <f t="shared" si="109"/>
        <v/>
      </c>
      <c r="DQ84" s="23" t="str">
        <f t="shared" si="110"/>
        <v/>
      </c>
      <c r="DR84" s="23" t="str">
        <f t="shared" si="111"/>
        <v/>
      </c>
      <c r="DS84" s="23" t="str">
        <f t="shared" si="112"/>
        <v/>
      </c>
      <c r="DT84" s="23" t="str">
        <f t="shared" si="113"/>
        <v/>
      </c>
      <c r="DU84" s="23" t="str">
        <f t="shared" si="114"/>
        <v/>
      </c>
      <c r="DV84" s="23" t="str">
        <f t="shared" si="115"/>
        <v/>
      </c>
      <c r="DW84" s="23" t="str">
        <f t="shared" si="116"/>
        <v/>
      </c>
      <c r="DX84" s="23" t="str">
        <f t="shared" si="117"/>
        <v/>
      </c>
      <c r="DY84" s="23" t="str">
        <f t="shared" si="118"/>
        <v/>
      </c>
      <c r="DZ84" s="23" t="str">
        <f t="shared" si="119"/>
        <v/>
      </c>
      <c r="EA84" s="23" t="str">
        <f t="shared" si="120"/>
        <v/>
      </c>
      <c r="EB84" s="23" t="str">
        <f t="shared" si="121"/>
        <v/>
      </c>
      <c r="EC84" s="23" t="str">
        <f t="shared" si="122"/>
        <v/>
      </c>
      <c r="ED84" s="23" t="str">
        <f t="shared" si="123"/>
        <v/>
      </c>
      <c r="EE84" s="23" t="str">
        <f t="shared" si="124"/>
        <v/>
      </c>
    </row>
    <row r="85" spans="1:135" ht="11.25" customHeight="1">
      <c r="A85" s="70" t="s">
        <v>245</v>
      </c>
      <c r="B85" s="80" t="s">
        <v>72</v>
      </c>
      <c r="C85" s="80" t="s">
        <v>177</v>
      </c>
      <c r="D85" s="120" t="s">
        <v>50</v>
      </c>
      <c r="E85" s="80">
        <v>1</v>
      </c>
      <c r="F85" s="80" t="s">
        <v>215</v>
      </c>
      <c r="G85" s="95">
        <v>40805</v>
      </c>
      <c r="H85" s="99"/>
      <c r="I85" s="72"/>
      <c r="J85" s="73"/>
      <c r="K85" s="74"/>
      <c r="L85" s="72">
        <v>1</v>
      </c>
      <c r="M85" s="75" t="s">
        <v>296</v>
      </c>
      <c r="N85" s="74"/>
      <c r="O85" s="76">
        <f t="shared" si="64"/>
        <v>2</v>
      </c>
      <c r="P85" s="76">
        <f t="shared" si="65"/>
        <v>9</v>
      </c>
      <c r="Q85" s="76">
        <f t="shared" si="66"/>
        <v>2011</v>
      </c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DC85" s="23" t="str">
        <f t="shared" si="96"/>
        <v/>
      </c>
      <c r="DD85" s="23" t="str">
        <f t="shared" si="97"/>
        <v/>
      </c>
      <c r="DE85" s="23" t="str">
        <f t="shared" si="98"/>
        <v/>
      </c>
      <c r="DF85" s="23" t="str">
        <f t="shared" si="99"/>
        <v/>
      </c>
      <c r="DG85" s="23" t="str">
        <f t="shared" si="100"/>
        <v/>
      </c>
      <c r="DH85" s="23" t="str">
        <f t="shared" si="101"/>
        <v/>
      </c>
      <c r="DI85" s="23" t="str">
        <f t="shared" si="102"/>
        <v/>
      </c>
      <c r="DJ85" s="23" t="str">
        <f t="shared" si="103"/>
        <v/>
      </c>
      <c r="DK85" s="23" t="str">
        <f t="shared" si="104"/>
        <v/>
      </c>
      <c r="DL85" s="23" t="str">
        <f t="shared" si="105"/>
        <v/>
      </c>
      <c r="DM85" s="23" t="str">
        <f t="shared" si="106"/>
        <v/>
      </c>
      <c r="DN85" s="23" t="str">
        <f t="shared" si="107"/>
        <v/>
      </c>
      <c r="DO85" s="23" t="str">
        <f t="shared" si="108"/>
        <v/>
      </c>
      <c r="DP85" s="23" t="str">
        <f t="shared" si="109"/>
        <v/>
      </c>
      <c r="DQ85" s="23" t="str">
        <f t="shared" si="110"/>
        <v/>
      </c>
      <c r="DR85" s="23" t="str">
        <f t="shared" si="111"/>
        <v/>
      </c>
      <c r="DS85" s="23" t="str">
        <f t="shared" si="112"/>
        <v/>
      </c>
      <c r="DT85" s="23" t="str">
        <f t="shared" si="113"/>
        <v/>
      </c>
      <c r="DU85" s="23" t="str">
        <f t="shared" si="114"/>
        <v/>
      </c>
      <c r="DV85" s="23" t="str">
        <f t="shared" si="115"/>
        <v/>
      </c>
      <c r="DW85" s="23" t="str">
        <f t="shared" si="116"/>
        <v/>
      </c>
      <c r="DX85" s="23" t="str">
        <f t="shared" si="117"/>
        <v/>
      </c>
      <c r="DY85" s="23" t="str">
        <f t="shared" si="118"/>
        <v/>
      </c>
      <c r="DZ85" s="23" t="str">
        <f t="shared" si="119"/>
        <v/>
      </c>
      <c r="EA85" s="23" t="str">
        <f t="shared" si="120"/>
        <v/>
      </c>
      <c r="EB85" s="23" t="str">
        <f t="shared" si="121"/>
        <v/>
      </c>
      <c r="EC85" s="23" t="str">
        <f t="shared" si="122"/>
        <v/>
      </c>
      <c r="ED85" s="23" t="str">
        <f t="shared" si="123"/>
        <v/>
      </c>
      <c r="EE85" s="23" t="str">
        <f t="shared" si="124"/>
        <v/>
      </c>
    </row>
    <row r="86" spans="1:135" ht="11.25" customHeight="1">
      <c r="A86" s="21" t="s">
        <v>245</v>
      </c>
      <c r="B86" s="52" t="s">
        <v>81</v>
      </c>
      <c r="C86" s="112" t="s">
        <v>178</v>
      </c>
      <c r="D86" s="115" t="s">
        <v>153</v>
      </c>
      <c r="E86" s="52">
        <v>1</v>
      </c>
      <c r="F86" s="54" t="s">
        <v>223</v>
      </c>
      <c r="G86" s="94">
        <v>40805</v>
      </c>
      <c r="H86" s="100">
        <v>40806</v>
      </c>
      <c r="I86" s="34"/>
      <c r="J86" s="30"/>
      <c r="K86" s="37"/>
      <c r="L86" s="34">
        <v>1</v>
      </c>
      <c r="M86" s="38" t="s">
        <v>296</v>
      </c>
      <c r="N86" s="37"/>
      <c r="O86" s="20">
        <f t="shared" si="64"/>
        <v>2</v>
      </c>
      <c r="P86" s="20">
        <f t="shared" si="65"/>
        <v>9</v>
      </c>
      <c r="Q86" s="20">
        <f t="shared" si="66"/>
        <v>2011</v>
      </c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DC86" s="23" t="str">
        <f t="shared" si="96"/>
        <v/>
      </c>
      <c r="DD86" s="23" t="str">
        <f t="shared" si="97"/>
        <v/>
      </c>
      <c r="DE86" s="23" t="str">
        <f t="shared" si="98"/>
        <v/>
      </c>
      <c r="DF86" s="23" t="str">
        <f t="shared" si="99"/>
        <v/>
      </c>
      <c r="DG86" s="23" t="str">
        <f t="shared" si="100"/>
        <v/>
      </c>
      <c r="DH86" s="23" t="str">
        <f t="shared" si="101"/>
        <v/>
      </c>
      <c r="DI86" s="23" t="str">
        <f t="shared" si="102"/>
        <v/>
      </c>
      <c r="DJ86" s="23" t="str">
        <f t="shared" si="103"/>
        <v/>
      </c>
      <c r="DK86" s="23" t="str">
        <f t="shared" si="104"/>
        <v/>
      </c>
      <c r="DL86" s="23" t="str">
        <f t="shared" si="105"/>
        <v/>
      </c>
      <c r="DM86" s="23" t="str">
        <f t="shared" si="106"/>
        <v/>
      </c>
      <c r="DN86" s="23" t="str">
        <f t="shared" si="107"/>
        <v/>
      </c>
      <c r="DO86" s="23" t="str">
        <f t="shared" si="108"/>
        <v/>
      </c>
      <c r="DP86" s="23" t="str">
        <f t="shared" si="109"/>
        <v/>
      </c>
      <c r="DQ86" s="23" t="str">
        <f t="shared" si="110"/>
        <v/>
      </c>
      <c r="DR86" s="23" t="str">
        <f t="shared" si="111"/>
        <v/>
      </c>
      <c r="DS86" s="23" t="str">
        <f t="shared" si="112"/>
        <v/>
      </c>
      <c r="DT86" s="23" t="str">
        <f t="shared" si="113"/>
        <v/>
      </c>
      <c r="DU86" s="23" t="str">
        <f t="shared" si="114"/>
        <v/>
      </c>
      <c r="DV86" s="23" t="str">
        <f t="shared" si="115"/>
        <v/>
      </c>
      <c r="DW86" s="23" t="str">
        <f t="shared" si="116"/>
        <v/>
      </c>
      <c r="DX86" s="23" t="str">
        <f t="shared" si="117"/>
        <v/>
      </c>
      <c r="DY86" s="23" t="str">
        <f t="shared" si="118"/>
        <v/>
      </c>
      <c r="DZ86" s="23" t="str">
        <f t="shared" si="119"/>
        <v/>
      </c>
      <c r="EA86" s="23" t="str">
        <f t="shared" si="120"/>
        <v/>
      </c>
      <c r="EB86" s="23" t="str">
        <f t="shared" si="121"/>
        <v/>
      </c>
      <c r="EC86" s="23" t="str">
        <f t="shared" si="122"/>
        <v/>
      </c>
      <c r="ED86" s="23" t="str">
        <f t="shared" si="123"/>
        <v/>
      </c>
      <c r="EE86" s="23" t="str">
        <f t="shared" si="124"/>
        <v/>
      </c>
    </row>
    <row r="87" spans="1:135" ht="11.25" customHeight="1">
      <c r="A87" s="70" t="s">
        <v>245</v>
      </c>
      <c r="B87" s="80" t="s">
        <v>66</v>
      </c>
      <c r="C87" s="80" t="s">
        <v>179</v>
      </c>
      <c r="D87" s="117" t="s">
        <v>161</v>
      </c>
      <c r="E87" s="80">
        <v>1</v>
      </c>
      <c r="F87" s="80" t="s">
        <v>223</v>
      </c>
      <c r="G87" s="95">
        <v>40805</v>
      </c>
      <c r="H87" s="99">
        <v>40812</v>
      </c>
      <c r="I87" s="72"/>
      <c r="J87" s="73"/>
      <c r="K87" s="74"/>
      <c r="L87" s="72">
        <v>1</v>
      </c>
      <c r="M87" s="75" t="s">
        <v>298</v>
      </c>
      <c r="N87" s="74"/>
      <c r="O87" s="76">
        <f t="shared" si="64"/>
        <v>2</v>
      </c>
      <c r="P87" s="76">
        <f t="shared" si="65"/>
        <v>9</v>
      </c>
      <c r="Q87" s="76">
        <f t="shared" si="66"/>
        <v>2011</v>
      </c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DC87" s="23" t="str">
        <f t="shared" si="96"/>
        <v/>
      </c>
      <c r="DD87" s="23" t="str">
        <f t="shared" si="97"/>
        <v/>
      </c>
      <c r="DE87" s="23" t="str">
        <f t="shared" si="98"/>
        <v/>
      </c>
      <c r="DF87" s="23" t="str">
        <f t="shared" si="99"/>
        <v/>
      </c>
      <c r="DG87" s="23" t="str">
        <f t="shared" si="100"/>
        <v/>
      </c>
      <c r="DH87" s="23" t="str">
        <f t="shared" si="101"/>
        <v/>
      </c>
      <c r="DI87" s="23" t="str">
        <f t="shared" si="102"/>
        <v/>
      </c>
      <c r="DJ87" s="23" t="str">
        <f t="shared" si="103"/>
        <v/>
      </c>
      <c r="DK87" s="23" t="str">
        <f t="shared" si="104"/>
        <v/>
      </c>
      <c r="DL87" s="23" t="str">
        <f t="shared" si="105"/>
        <v/>
      </c>
      <c r="DM87" s="23" t="str">
        <f t="shared" si="106"/>
        <v/>
      </c>
      <c r="DN87" s="23" t="str">
        <f t="shared" si="107"/>
        <v/>
      </c>
      <c r="DO87" s="23" t="str">
        <f t="shared" si="108"/>
        <v/>
      </c>
      <c r="DP87" s="23" t="str">
        <f t="shared" si="109"/>
        <v/>
      </c>
      <c r="DQ87" s="23" t="str">
        <f t="shared" si="110"/>
        <v/>
      </c>
      <c r="DR87" s="23" t="str">
        <f t="shared" si="111"/>
        <v/>
      </c>
      <c r="DS87" s="23" t="str">
        <f t="shared" si="112"/>
        <v/>
      </c>
      <c r="DT87" s="23" t="str">
        <f t="shared" si="113"/>
        <v/>
      </c>
      <c r="DU87" s="23" t="str">
        <f t="shared" si="114"/>
        <v/>
      </c>
      <c r="DV87" s="23" t="str">
        <f t="shared" si="115"/>
        <v/>
      </c>
      <c r="DW87" s="23" t="str">
        <f t="shared" si="116"/>
        <v/>
      </c>
      <c r="DX87" s="23" t="str">
        <f t="shared" si="117"/>
        <v/>
      </c>
      <c r="DY87" s="23" t="str">
        <f t="shared" si="118"/>
        <v/>
      </c>
      <c r="DZ87" s="23" t="str">
        <f t="shared" si="119"/>
        <v/>
      </c>
      <c r="EA87" s="23" t="str">
        <f t="shared" si="120"/>
        <v/>
      </c>
      <c r="EB87" s="23" t="str">
        <f t="shared" si="121"/>
        <v/>
      </c>
      <c r="EC87" s="23" t="str">
        <f t="shared" si="122"/>
        <v/>
      </c>
      <c r="ED87" s="23" t="str">
        <f t="shared" si="123"/>
        <v/>
      </c>
      <c r="EE87" s="23" t="str">
        <f t="shared" si="124"/>
        <v/>
      </c>
    </row>
    <row r="88" spans="1:135" ht="11.25" customHeight="1">
      <c r="A88" s="21" t="s">
        <v>245</v>
      </c>
      <c r="B88" s="52" t="s">
        <v>72</v>
      </c>
      <c r="C88" s="112" t="s">
        <v>180</v>
      </c>
      <c r="D88" s="115" t="s">
        <v>50</v>
      </c>
      <c r="E88" s="52">
        <v>1</v>
      </c>
      <c r="F88" s="54" t="s">
        <v>223</v>
      </c>
      <c r="G88" s="94">
        <v>40817</v>
      </c>
      <c r="H88" s="100"/>
      <c r="I88" s="34"/>
      <c r="J88" s="30"/>
      <c r="K88" s="37"/>
      <c r="L88" s="34">
        <v>1</v>
      </c>
      <c r="M88" s="38" t="s">
        <v>296</v>
      </c>
      <c r="N88" s="37"/>
      <c r="O88" s="20">
        <f t="shared" si="64"/>
        <v>1</v>
      </c>
      <c r="P88" s="20">
        <f t="shared" si="65"/>
        <v>10</v>
      </c>
      <c r="Q88" s="20">
        <f t="shared" si="66"/>
        <v>2011</v>
      </c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9"/>
      <c r="AV88" s="29"/>
      <c r="AW88" s="29"/>
      <c r="AX88" s="29"/>
      <c r="AY88" s="29"/>
      <c r="AZ88" s="29"/>
      <c r="BA88" s="29"/>
      <c r="BB88" s="29"/>
      <c r="DC88" s="23" t="str">
        <f t="shared" si="96"/>
        <v/>
      </c>
      <c r="DD88" s="23" t="str">
        <f t="shared" si="97"/>
        <v/>
      </c>
      <c r="DE88" s="23" t="str">
        <f t="shared" si="98"/>
        <v/>
      </c>
      <c r="DF88" s="23" t="str">
        <f t="shared" si="99"/>
        <v/>
      </c>
      <c r="DG88" s="23" t="str">
        <f t="shared" si="100"/>
        <v/>
      </c>
      <c r="DH88" s="23" t="str">
        <f t="shared" si="101"/>
        <v/>
      </c>
      <c r="DI88" s="23" t="str">
        <f t="shared" si="102"/>
        <v/>
      </c>
      <c r="DJ88" s="23" t="str">
        <f t="shared" si="103"/>
        <v/>
      </c>
      <c r="DK88" s="23" t="str">
        <f t="shared" si="104"/>
        <v/>
      </c>
      <c r="DL88" s="23" t="str">
        <f t="shared" si="105"/>
        <v/>
      </c>
      <c r="DM88" s="23" t="str">
        <f t="shared" si="106"/>
        <v/>
      </c>
      <c r="DN88" s="23" t="str">
        <f t="shared" si="107"/>
        <v/>
      </c>
      <c r="DO88" s="23" t="str">
        <f t="shared" si="108"/>
        <v/>
      </c>
      <c r="DP88" s="23" t="str">
        <f t="shared" si="109"/>
        <v/>
      </c>
      <c r="DQ88" s="23" t="str">
        <f t="shared" si="110"/>
        <v/>
      </c>
      <c r="DR88" s="23" t="str">
        <f t="shared" si="111"/>
        <v/>
      </c>
      <c r="DS88" s="23" t="str">
        <f t="shared" si="112"/>
        <v/>
      </c>
      <c r="DT88" s="23" t="str">
        <f t="shared" si="113"/>
        <v/>
      </c>
      <c r="DU88" s="23" t="str">
        <f t="shared" si="114"/>
        <v/>
      </c>
      <c r="DV88" s="23" t="str">
        <f t="shared" si="115"/>
        <v/>
      </c>
      <c r="DW88" s="23" t="str">
        <f t="shared" si="116"/>
        <v/>
      </c>
      <c r="DX88" s="23" t="str">
        <f t="shared" si="117"/>
        <v/>
      </c>
      <c r="DY88" s="23" t="str">
        <f t="shared" si="118"/>
        <v/>
      </c>
      <c r="DZ88" s="23" t="str">
        <f t="shared" si="119"/>
        <v/>
      </c>
      <c r="EA88" s="23" t="str">
        <f t="shared" si="120"/>
        <v/>
      </c>
      <c r="EB88" s="23" t="str">
        <f t="shared" si="121"/>
        <v/>
      </c>
      <c r="EC88" s="23" t="str">
        <f t="shared" si="122"/>
        <v/>
      </c>
      <c r="ED88" s="23" t="str">
        <f t="shared" si="123"/>
        <v/>
      </c>
      <c r="EE88" s="23" t="str">
        <f t="shared" si="124"/>
        <v/>
      </c>
    </row>
    <row r="89" spans="1:135" ht="11.25" customHeight="1">
      <c r="A89" s="70" t="s">
        <v>245</v>
      </c>
      <c r="B89" s="80" t="s">
        <v>72</v>
      </c>
      <c r="C89" s="80" t="s">
        <v>181</v>
      </c>
      <c r="D89" s="120" t="s">
        <v>50</v>
      </c>
      <c r="E89" s="80">
        <v>1</v>
      </c>
      <c r="F89" s="80" t="s">
        <v>215</v>
      </c>
      <c r="G89" s="95">
        <v>40830</v>
      </c>
      <c r="H89" s="99"/>
      <c r="I89" s="72"/>
      <c r="J89" s="73"/>
      <c r="K89" s="74"/>
      <c r="L89" s="72">
        <v>1</v>
      </c>
      <c r="M89" s="75" t="s">
        <v>291</v>
      </c>
      <c r="N89" s="74"/>
      <c r="O89" s="76">
        <f t="shared" si="64"/>
        <v>2</v>
      </c>
      <c r="P89" s="76">
        <f t="shared" si="65"/>
        <v>10</v>
      </c>
      <c r="Q89" s="76">
        <f t="shared" si="66"/>
        <v>2011</v>
      </c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DC89" s="23" t="str">
        <f t="shared" si="96"/>
        <v/>
      </c>
      <c r="DD89" s="23" t="str">
        <f t="shared" si="97"/>
        <v/>
      </c>
      <c r="DE89" s="23" t="str">
        <f t="shared" si="98"/>
        <v/>
      </c>
      <c r="DF89" s="23" t="str">
        <f t="shared" si="99"/>
        <v/>
      </c>
      <c r="DG89" s="23" t="str">
        <f t="shared" si="100"/>
        <v/>
      </c>
      <c r="DH89" s="23" t="str">
        <f t="shared" si="101"/>
        <v/>
      </c>
      <c r="DI89" s="23" t="str">
        <f t="shared" si="102"/>
        <v/>
      </c>
      <c r="DJ89" s="23" t="str">
        <f t="shared" si="103"/>
        <v/>
      </c>
      <c r="DK89" s="23" t="str">
        <f t="shared" si="104"/>
        <v/>
      </c>
      <c r="DL89" s="23" t="str">
        <f t="shared" si="105"/>
        <v/>
      </c>
      <c r="DM89" s="23" t="str">
        <f t="shared" si="106"/>
        <v/>
      </c>
      <c r="DN89" s="23" t="str">
        <f t="shared" si="107"/>
        <v/>
      </c>
      <c r="DO89" s="23" t="str">
        <f t="shared" si="108"/>
        <v/>
      </c>
      <c r="DP89" s="23" t="str">
        <f t="shared" si="109"/>
        <v/>
      </c>
      <c r="DQ89" s="23" t="str">
        <f t="shared" si="110"/>
        <v/>
      </c>
      <c r="DR89" s="23" t="str">
        <f t="shared" si="111"/>
        <v/>
      </c>
      <c r="DS89" s="23" t="str">
        <f t="shared" si="112"/>
        <v/>
      </c>
      <c r="DT89" s="23" t="str">
        <f t="shared" si="113"/>
        <v/>
      </c>
      <c r="DU89" s="23" t="str">
        <f t="shared" si="114"/>
        <v/>
      </c>
      <c r="DV89" s="23" t="str">
        <f t="shared" si="115"/>
        <v/>
      </c>
      <c r="DW89" s="23" t="str">
        <f t="shared" si="116"/>
        <v/>
      </c>
      <c r="DX89" s="23" t="str">
        <f t="shared" si="117"/>
        <v/>
      </c>
      <c r="DY89" s="23" t="str">
        <f t="shared" si="118"/>
        <v/>
      </c>
      <c r="DZ89" s="23" t="str">
        <f t="shared" si="119"/>
        <v/>
      </c>
      <c r="EA89" s="23" t="str">
        <f t="shared" si="120"/>
        <v/>
      </c>
      <c r="EB89" s="23" t="str">
        <f t="shared" si="121"/>
        <v/>
      </c>
      <c r="EC89" s="23" t="str">
        <f t="shared" si="122"/>
        <v/>
      </c>
      <c r="ED89" s="23" t="str">
        <f t="shared" si="123"/>
        <v/>
      </c>
      <c r="EE89" s="23" t="str">
        <f t="shared" si="124"/>
        <v/>
      </c>
    </row>
    <row r="90" spans="1:135" ht="11.25" customHeight="1">
      <c r="A90" s="21" t="s">
        <v>245</v>
      </c>
      <c r="B90" s="52" t="s">
        <v>78</v>
      </c>
      <c r="C90" s="112" t="s">
        <v>182</v>
      </c>
      <c r="D90" s="115"/>
      <c r="E90" s="52">
        <v>1</v>
      </c>
      <c r="F90" s="54" t="s">
        <v>223</v>
      </c>
      <c r="G90" s="94">
        <v>41173</v>
      </c>
      <c r="H90" s="100"/>
      <c r="I90" s="34"/>
      <c r="J90" s="30"/>
      <c r="K90" s="37"/>
      <c r="L90" s="34">
        <v>1</v>
      </c>
      <c r="M90" s="38" t="s">
        <v>299</v>
      </c>
      <c r="N90" s="37"/>
      <c r="O90" s="20">
        <f t="shared" si="64"/>
        <v>3</v>
      </c>
      <c r="P90" s="20">
        <f t="shared" si="65"/>
        <v>9</v>
      </c>
      <c r="Q90" s="20">
        <f t="shared" si="66"/>
        <v>2012</v>
      </c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DC90" s="23" t="str">
        <f t="shared" si="96"/>
        <v/>
      </c>
      <c r="DD90" s="23" t="str">
        <f t="shared" si="97"/>
        <v/>
      </c>
      <c r="DE90" s="23" t="str">
        <f t="shared" si="98"/>
        <v/>
      </c>
      <c r="DF90" s="23" t="str">
        <f t="shared" si="99"/>
        <v/>
      </c>
      <c r="DG90" s="23" t="str">
        <f t="shared" si="100"/>
        <v/>
      </c>
      <c r="DH90" s="23" t="str">
        <f t="shared" si="101"/>
        <v/>
      </c>
      <c r="DI90" s="23" t="str">
        <f t="shared" si="102"/>
        <v/>
      </c>
      <c r="DJ90" s="23" t="str">
        <f t="shared" si="103"/>
        <v/>
      </c>
      <c r="DK90" s="23" t="str">
        <f t="shared" si="104"/>
        <v/>
      </c>
      <c r="DL90" s="23" t="str">
        <f t="shared" si="105"/>
        <v/>
      </c>
      <c r="DM90" s="23" t="str">
        <f t="shared" si="106"/>
        <v/>
      </c>
      <c r="DN90" s="23" t="str">
        <f t="shared" si="107"/>
        <v/>
      </c>
      <c r="DO90" s="23" t="str">
        <f t="shared" si="108"/>
        <v/>
      </c>
      <c r="DP90" s="23" t="str">
        <f t="shared" si="109"/>
        <v/>
      </c>
      <c r="DQ90" s="23" t="str">
        <f t="shared" si="110"/>
        <v/>
      </c>
      <c r="DR90" s="23" t="str">
        <f t="shared" si="111"/>
        <v/>
      </c>
      <c r="DS90" s="23" t="str">
        <f t="shared" si="112"/>
        <v/>
      </c>
      <c r="DT90" s="23" t="str">
        <f t="shared" si="113"/>
        <v/>
      </c>
      <c r="DU90" s="23" t="str">
        <f t="shared" si="114"/>
        <v/>
      </c>
      <c r="DV90" s="23" t="str">
        <f t="shared" si="115"/>
        <v/>
      </c>
      <c r="DW90" s="23" t="str">
        <f t="shared" si="116"/>
        <v/>
      </c>
      <c r="DX90" s="23" t="str">
        <f t="shared" si="117"/>
        <v/>
      </c>
      <c r="DY90" s="23" t="str">
        <f t="shared" si="118"/>
        <v/>
      </c>
      <c r="DZ90" s="23" t="str">
        <f t="shared" si="119"/>
        <v/>
      </c>
      <c r="EA90" s="23" t="str">
        <f t="shared" si="120"/>
        <v/>
      </c>
      <c r="EB90" s="23" t="str">
        <f t="shared" si="121"/>
        <v/>
      </c>
      <c r="EC90" s="23" t="str">
        <f t="shared" si="122"/>
        <v/>
      </c>
      <c r="ED90" s="23" t="str">
        <f t="shared" si="123"/>
        <v/>
      </c>
      <c r="EE90" s="23" t="str">
        <f t="shared" si="124"/>
        <v/>
      </c>
    </row>
    <row r="91" spans="1:135" ht="11.25" customHeight="1">
      <c r="A91" s="70" t="s">
        <v>245</v>
      </c>
      <c r="B91" s="80" t="s">
        <v>81</v>
      </c>
      <c r="C91" s="80" t="s">
        <v>183</v>
      </c>
      <c r="D91" s="117" t="s">
        <v>141</v>
      </c>
      <c r="E91" s="80">
        <v>1</v>
      </c>
      <c r="F91" s="80" t="s">
        <v>223</v>
      </c>
      <c r="G91" s="95">
        <v>41173</v>
      </c>
      <c r="H91" s="99"/>
      <c r="I91" s="72"/>
      <c r="J91" s="73"/>
      <c r="K91" s="74"/>
      <c r="L91" s="72">
        <v>1</v>
      </c>
      <c r="M91" s="75" t="s">
        <v>300</v>
      </c>
      <c r="N91" s="74"/>
      <c r="O91" s="76">
        <f t="shared" si="64"/>
        <v>3</v>
      </c>
      <c r="P91" s="76">
        <f t="shared" si="65"/>
        <v>9</v>
      </c>
      <c r="Q91" s="76">
        <f t="shared" si="66"/>
        <v>2012</v>
      </c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9"/>
      <c r="AV91" s="29"/>
      <c r="AW91" s="29"/>
      <c r="AX91" s="29"/>
      <c r="AY91" s="29"/>
      <c r="AZ91" s="29"/>
      <c r="BA91" s="29"/>
      <c r="BB91" s="29"/>
      <c r="DC91" s="23" t="str">
        <f t="shared" si="96"/>
        <v/>
      </c>
      <c r="DD91" s="23" t="str">
        <f t="shared" si="97"/>
        <v/>
      </c>
      <c r="DE91" s="23" t="str">
        <f t="shared" si="98"/>
        <v/>
      </c>
      <c r="DF91" s="23" t="str">
        <f t="shared" si="99"/>
        <v/>
      </c>
      <c r="DG91" s="23" t="str">
        <f t="shared" si="100"/>
        <v/>
      </c>
      <c r="DH91" s="23" t="str">
        <f t="shared" si="101"/>
        <v/>
      </c>
      <c r="DI91" s="23" t="str">
        <f t="shared" si="102"/>
        <v/>
      </c>
      <c r="DJ91" s="23" t="str">
        <f t="shared" si="103"/>
        <v/>
      </c>
      <c r="DK91" s="23" t="str">
        <f t="shared" si="104"/>
        <v/>
      </c>
      <c r="DL91" s="23" t="str">
        <f t="shared" si="105"/>
        <v/>
      </c>
      <c r="DM91" s="23" t="str">
        <f t="shared" si="106"/>
        <v/>
      </c>
      <c r="DN91" s="23" t="str">
        <f t="shared" si="107"/>
        <v/>
      </c>
      <c r="DO91" s="23" t="str">
        <f t="shared" si="108"/>
        <v/>
      </c>
      <c r="DP91" s="23" t="str">
        <f t="shared" si="109"/>
        <v/>
      </c>
      <c r="DQ91" s="23" t="str">
        <f t="shared" si="110"/>
        <v/>
      </c>
      <c r="DR91" s="23" t="str">
        <f t="shared" si="111"/>
        <v/>
      </c>
      <c r="DS91" s="23" t="str">
        <f t="shared" si="112"/>
        <v/>
      </c>
      <c r="DT91" s="23" t="str">
        <f t="shared" si="113"/>
        <v/>
      </c>
      <c r="DU91" s="23" t="str">
        <f t="shared" si="114"/>
        <v/>
      </c>
      <c r="DV91" s="23" t="str">
        <f t="shared" si="115"/>
        <v/>
      </c>
      <c r="DW91" s="23" t="str">
        <f t="shared" si="116"/>
        <v/>
      </c>
      <c r="DX91" s="23" t="str">
        <f t="shared" si="117"/>
        <v/>
      </c>
      <c r="DY91" s="23" t="str">
        <f t="shared" si="118"/>
        <v/>
      </c>
      <c r="DZ91" s="23" t="str">
        <f t="shared" si="119"/>
        <v/>
      </c>
      <c r="EA91" s="23" t="str">
        <f t="shared" si="120"/>
        <v/>
      </c>
      <c r="EB91" s="23" t="str">
        <f t="shared" si="121"/>
        <v/>
      </c>
      <c r="EC91" s="23" t="str">
        <f t="shared" si="122"/>
        <v/>
      </c>
      <c r="ED91" s="23" t="str">
        <f t="shared" si="123"/>
        <v/>
      </c>
      <c r="EE91" s="23" t="str">
        <f t="shared" si="124"/>
        <v/>
      </c>
    </row>
    <row r="92" spans="1:135" ht="11.25" customHeight="1">
      <c r="A92" s="21" t="s">
        <v>245</v>
      </c>
      <c r="B92" s="52" t="s">
        <v>72</v>
      </c>
      <c r="C92" s="112" t="s">
        <v>184</v>
      </c>
      <c r="D92" s="115" t="s">
        <v>50</v>
      </c>
      <c r="E92" s="52">
        <v>1</v>
      </c>
      <c r="F92" s="54" t="s">
        <v>223</v>
      </c>
      <c r="G92" s="94">
        <v>41174</v>
      </c>
      <c r="H92" s="100">
        <v>41183</v>
      </c>
      <c r="I92" s="34"/>
      <c r="J92" s="30"/>
      <c r="K92" s="37"/>
      <c r="L92" s="34">
        <v>1</v>
      </c>
      <c r="M92" s="38" t="s">
        <v>299</v>
      </c>
      <c r="N92" s="37"/>
      <c r="O92" s="20">
        <f t="shared" si="64"/>
        <v>3</v>
      </c>
      <c r="P92" s="20">
        <f t="shared" si="65"/>
        <v>9</v>
      </c>
      <c r="Q92" s="20">
        <f t="shared" si="66"/>
        <v>2012</v>
      </c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  <c r="AV92" s="29"/>
      <c r="AW92" s="29"/>
      <c r="AX92" s="29"/>
      <c r="AY92" s="29"/>
      <c r="AZ92" s="29"/>
      <c r="BA92" s="29"/>
      <c r="BB92" s="29"/>
      <c r="DC92" s="23" t="str">
        <f t="shared" si="96"/>
        <v/>
      </c>
      <c r="DD92" s="23" t="str">
        <f t="shared" si="97"/>
        <v/>
      </c>
      <c r="DE92" s="23" t="str">
        <f t="shared" si="98"/>
        <v/>
      </c>
      <c r="DF92" s="23" t="str">
        <f t="shared" si="99"/>
        <v/>
      </c>
      <c r="DG92" s="23" t="str">
        <f t="shared" si="100"/>
        <v/>
      </c>
      <c r="DH92" s="23" t="str">
        <f t="shared" si="101"/>
        <v/>
      </c>
      <c r="DI92" s="23" t="str">
        <f t="shared" si="102"/>
        <v/>
      </c>
      <c r="DJ92" s="23" t="str">
        <f t="shared" si="103"/>
        <v/>
      </c>
      <c r="DK92" s="23" t="str">
        <f t="shared" si="104"/>
        <v/>
      </c>
      <c r="DL92" s="23" t="str">
        <f t="shared" si="105"/>
        <v/>
      </c>
      <c r="DM92" s="23" t="str">
        <f t="shared" si="106"/>
        <v/>
      </c>
      <c r="DN92" s="23" t="str">
        <f t="shared" si="107"/>
        <v/>
      </c>
      <c r="DO92" s="23" t="str">
        <f t="shared" si="108"/>
        <v/>
      </c>
      <c r="DP92" s="23" t="str">
        <f t="shared" si="109"/>
        <v/>
      </c>
      <c r="DQ92" s="23" t="str">
        <f t="shared" si="110"/>
        <v/>
      </c>
      <c r="DR92" s="23" t="str">
        <f t="shared" si="111"/>
        <v/>
      </c>
      <c r="DS92" s="23" t="str">
        <f t="shared" si="112"/>
        <v/>
      </c>
      <c r="DT92" s="23" t="str">
        <f t="shared" si="113"/>
        <v/>
      </c>
      <c r="DU92" s="23" t="str">
        <f t="shared" si="114"/>
        <v/>
      </c>
      <c r="DV92" s="23" t="str">
        <f t="shared" si="115"/>
        <v/>
      </c>
      <c r="DW92" s="23" t="str">
        <f t="shared" si="116"/>
        <v/>
      </c>
      <c r="DX92" s="23" t="str">
        <f t="shared" si="117"/>
        <v/>
      </c>
      <c r="DY92" s="23" t="str">
        <f t="shared" si="118"/>
        <v/>
      </c>
      <c r="DZ92" s="23" t="str">
        <f t="shared" si="119"/>
        <v/>
      </c>
      <c r="EA92" s="23" t="str">
        <f t="shared" si="120"/>
        <v/>
      </c>
      <c r="EB92" s="23" t="str">
        <f t="shared" si="121"/>
        <v/>
      </c>
      <c r="EC92" s="23" t="str">
        <f t="shared" si="122"/>
        <v/>
      </c>
      <c r="ED92" s="23" t="str">
        <f t="shared" si="123"/>
        <v/>
      </c>
      <c r="EE92" s="23" t="str">
        <f t="shared" si="124"/>
        <v/>
      </c>
    </row>
    <row r="93" spans="1:135" ht="11.25" customHeight="1">
      <c r="A93" s="70" t="s">
        <v>245</v>
      </c>
      <c r="B93" s="80" t="s">
        <v>81</v>
      </c>
      <c r="C93" s="80" t="s">
        <v>185</v>
      </c>
      <c r="D93" s="117" t="s">
        <v>138</v>
      </c>
      <c r="E93" s="80">
        <v>1</v>
      </c>
      <c r="F93" s="80" t="s">
        <v>223</v>
      </c>
      <c r="G93" s="95">
        <v>41174</v>
      </c>
      <c r="H93" s="99">
        <v>41184</v>
      </c>
      <c r="I93" s="72"/>
      <c r="J93" s="73"/>
      <c r="K93" s="74"/>
      <c r="L93" s="72">
        <v>1</v>
      </c>
      <c r="M93" s="75" t="s">
        <v>299</v>
      </c>
      <c r="N93" s="74"/>
      <c r="O93" s="76">
        <f t="shared" si="64"/>
        <v>3</v>
      </c>
      <c r="P93" s="76">
        <f t="shared" si="65"/>
        <v>9</v>
      </c>
      <c r="Q93" s="76">
        <f t="shared" si="66"/>
        <v>2012</v>
      </c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DC93" s="23" t="str">
        <f t="shared" si="96"/>
        <v/>
      </c>
      <c r="DD93" s="23" t="str">
        <f t="shared" si="97"/>
        <v/>
      </c>
      <c r="DE93" s="23" t="str">
        <f t="shared" si="98"/>
        <v/>
      </c>
      <c r="DF93" s="23" t="str">
        <f t="shared" si="99"/>
        <v/>
      </c>
      <c r="DG93" s="23" t="str">
        <f t="shared" si="100"/>
        <v/>
      </c>
      <c r="DH93" s="23" t="str">
        <f t="shared" si="101"/>
        <v/>
      </c>
      <c r="DI93" s="23" t="str">
        <f t="shared" si="102"/>
        <v/>
      </c>
      <c r="DJ93" s="23" t="str">
        <f t="shared" si="103"/>
        <v/>
      </c>
      <c r="DK93" s="23" t="str">
        <f t="shared" si="104"/>
        <v/>
      </c>
      <c r="DL93" s="23" t="str">
        <f t="shared" si="105"/>
        <v/>
      </c>
      <c r="DM93" s="23" t="str">
        <f t="shared" si="106"/>
        <v/>
      </c>
      <c r="DN93" s="23" t="str">
        <f t="shared" si="107"/>
        <v/>
      </c>
      <c r="DO93" s="23" t="str">
        <f t="shared" si="108"/>
        <v/>
      </c>
      <c r="DP93" s="23" t="str">
        <f t="shared" si="109"/>
        <v/>
      </c>
      <c r="DQ93" s="23" t="str">
        <f t="shared" si="110"/>
        <v/>
      </c>
      <c r="DR93" s="23" t="str">
        <f t="shared" si="111"/>
        <v/>
      </c>
      <c r="DS93" s="23" t="str">
        <f t="shared" si="112"/>
        <v/>
      </c>
      <c r="DT93" s="23" t="str">
        <f t="shared" si="113"/>
        <v/>
      </c>
      <c r="DU93" s="23" t="str">
        <f t="shared" si="114"/>
        <v/>
      </c>
      <c r="DV93" s="23" t="str">
        <f t="shared" si="115"/>
        <v/>
      </c>
      <c r="DW93" s="23" t="str">
        <f t="shared" si="116"/>
        <v/>
      </c>
      <c r="DX93" s="23" t="str">
        <f t="shared" si="117"/>
        <v/>
      </c>
      <c r="DY93" s="23" t="str">
        <f t="shared" si="118"/>
        <v/>
      </c>
      <c r="DZ93" s="23" t="str">
        <f t="shared" si="119"/>
        <v/>
      </c>
      <c r="EA93" s="23" t="str">
        <f t="shared" si="120"/>
        <v/>
      </c>
      <c r="EB93" s="23" t="str">
        <f t="shared" si="121"/>
        <v/>
      </c>
      <c r="EC93" s="23" t="str">
        <f t="shared" si="122"/>
        <v/>
      </c>
      <c r="ED93" s="23" t="str">
        <f t="shared" si="123"/>
        <v/>
      </c>
      <c r="EE93" s="23" t="str">
        <f t="shared" si="124"/>
        <v/>
      </c>
    </row>
    <row r="94" spans="1:135" ht="11.25" customHeight="1">
      <c r="A94" s="21" t="s">
        <v>245</v>
      </c>
      <c r="B94" s="52" t="s">
        <v>81</v>
      </c>
      <c r="C94" s="112" t="s">
        <v>186</v>
      </c>
      <c r="D94" s="115" t="s">
        <v>141</v>
      </c>
      <c r="E94" s="52">
        <v>1</v>
      </c>
      <c r="F94" s="54" t="s">
        <v>223</v>
      </c>
      <c r="G94" s="94">
        <v>41175</v>
      </c>
      <c r="H94" s="100"/>
      <c r="I94" s="34"/>
      <c r="J94" s="30"/>
      <c r="K94" s="37"/>
      <c r="L94" s="34">
        <v>1</v>
      </c>
      <c r="M94" s="38" t="s">
        <v>299</v>
      </c>
      <c r="N94" s="37"/>
      <c r="O94" s="20">
        <f t="shared" si="64"/>
        <v>3</v>
      </c>
      <c r="P94" s="20">
        <f t="shared" si="65"/>
        <v>9</v>
      </c>
      <c r="Q94" s="20">
        <f t="shared" si="66"/>
        <v>2012</v>
      </c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DC94" s="23" t="str">
        <f t="shared" si="96"/>
        <v/>
      </c>
      <c r="DD94" s="23" t="str">
        <f t="shared" si="97"/>
        <v/>
      </c>
      <c r="DE94" s="23" t="str">
        <f t="shared" si="98"/>
        <v/>
      </c>
      <c r="DF94" s="23" t="str">
        <f t="shared" si="99"/>
        <v/>
      </c>
      <c r="DG94" s="23" t="str">
        <f t="shared" si="100"/>
        <v/>
      </c>
      <c r="DH94" s="23" t="str">
        <f t="shared" si="101"/>
        <v/>
      </c>
      <c r="DI94" s="23" t="str">
        <f t="shared" si="102"/>
        <v/>
      </c>
      <c r="DJ94" s="23" t="str">
        <f t="shared" si="103"/>
        <v/>
      </c>
      <c r="DK94" s="23" t="str">
        <f t="shared" si="104"/>
        <v/>
      </c>
      <c r="DL94" s="23" t="str">
        <f t="shared" si="105"/>
        <v/>
      </c>
      <c r="DM94" s="23" t="str">
        <f t="shared" si="106"/>
        <v/>
      </c>
      <c r="DN94" s="23" t="str">
        <f t="shared" si="107"/>
        <v/>
      </c>
      <c r="DO94" s="23" t="str">
        <f t="shared" si="108"/>
        <v/>
      </c>
      <c r="DP94" s="23" t="str">
        <f t="shared" si="109"/>
        <v/>
      </c>
      <c r="DQ94" s="23" t="str">
        <f t="shared" si="110"/>
        <v/>
      </c>
      <c r="DR94" s="23" t="str">
        <f t="shared" si="111"/>
        <v/>
      </c>
      <c r="DS94" s="23" t="str">
        <f t="shared" si="112"/>
        <v/>
      </c>
      <c r="DT94" s="23" t="str">
        <f t="shared" si="113"/>
        <v/>
      </c>
      <c r="DU94" s="23" t="str">
        <f t="shared" si="114"/>
        <v/>
      </c>
      <c r="DV94" s="23" t="str">
        <f t="shared" si="115"/>
        <v/>
      </c>
      <c r="DW94" s="23" t="str">
        <f t="shared" si="116"/>
        <v/>
      </c>
      <c r="DX94" s="23" t="str">
        <f t="shared" si="117"/>
        <v/>
      </c>
      <c r="DY94" s="23" t="str">
        <f t="shared" si="118"/>
        <v/>
      </c>
      <c r="DZ94" s="23" t="str">
        <f t="shared" si="119"/>
        <v/>
      </c>
      <c r="EA94" s="23" t="str">
        <f t="shared" si="120"/>
        <v/>
      </c>
      <c r="EB94" s="23" t="str">
        <f t="shared" si="121"/>
        <v/>
      </c>
      <c r="EC94" s="23" t="str">
        <f t="shared" si="122"/>
        <v/>
      </c>
      <c r="ED94" s="23" t="str">
        <f t="shared" si="123"/>
        <v/>
      </c>
      <c r="EE94" s="23" t="str">
        <f t="shared" si="124"/>
        <v/>
      </c>
    </row>
    <row r="95" spans="1:135" ht="11.25" customHeight="1">
      <c r="A95" s="70" t="s">
        <v>245</v>
      </c>
      <c r="B95" s="80" t="s">
        <v>81</v>
      </c>
      <c r="C95" s="80" t="s">
        <v>148</v>
      </c>
      <c r="D95" s="117" t="s">
        <v>149</v>
      </c>
      <c r="E95" s="80">
        <v>1</v>
      </c>
      <c r="F95" s="80" t="s">
        <v>215</v>
      </c>
      <c r="G95" s="95">
        <v>41176</v>
      </c>
      <c r="H95" s="99"/>
      <c r="I95" s="72"/>
      <c r="J95" s="73"/>
      <c r="K95" s="74"/>
      <c r="L95" s="72">
        <v>1</v>
      </c>
      <c r="M95" s="75" t="s">
        <v>299</v>
      </c>
      <c r="N95" s="74"/>
      <c r="O95" s="76">
        <f t="shared" si="64"/>
        <v>3</v>
      </c>
      <c r="P95" s="76">
        <f t="shared" si="65"/>
        <v>9</v>
      </c>
      <c r="Q95" s="76">
        <f t="shared" si="66"/>
        <v>2012</v>
      </c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9"/>
      <c r="AV95" s="29"/>
      <c r="AW95" s="29"/>
      <c r="AX95" s="29"/>
      <c r="AY95" s="29"/>
      <c r="AZ95" s="29"/>
      <c r="BA95" s="29"/>
      <c r="BB95" s="29"/>
      <c r="DC95" s="23" t="str">
        <f t="shared" si="96"/>
        <v/>
      </c>
      <c r="DD95" s="23" t="str">
        <f t="shared" si="97"/>
        <v/>
      </c>
      <c r="DE95" s="23" t="str">
        <f t="shared" si="98"/>
        <v/>
      </c>
      <c r="DF95" s="23" t="str">
        <f t="shared" si="99"/>
        <v/>
      </c>
      <c r="DG95" s="23" t="str">
        <f t="shared" si="100"/>
        <v/>
      </c>
      <c r="DH95" s="23" t="str">
        <f t="shared" si="101"/>
        <v/>
      </c>
      <c r="DI95" s="23" t="str">
        <f t="shared" si="102"/>
        <v/>
      </c>
      <c r="DJ95" s="23" t="str">
        <f t="shared" si="103"/>
        <v/>
      </c>
      <c r="DK95" s="23" t="str">
        <f t="shared" si="104"/>
        <v/>
      </c>
      <c r="DL95" s="23" t="str">
        <f t="shared" si="105"/>
        <v/>
      </c>
      <c r="DM95" s="23" t="str">
        <f t="shared" si="106"/>
        <v/>
      </c>
      <c r="DN95" s="23" t="str">
        <f t="shared" si="107"/>
        <v/>
      </c>
      <c r="DO95" s="23" t="str">
        <f t="shared" si="108"/>
        <v/>
      </c>
      <c r="DP95" s="23" t="str">
        <f t="shared" si="109"/>
        <v/>
      </c>
      <c r="DQ95" s="23" t="str">
        <f t="shared" si="110"/>
        <v/>
      </c>
      <c r="DR95" s="23" t="str">
        <f t="shared" si="111"/>
        <v/>
      </c>
      <c r="DS95" s="23" t="str">
        <f t="shared" si="112"/>
        <v/>
      </c>
      <c r="DT95" s="23" t="str">
        <f t="shared" si="113"/>
        <v/>
      </c>
      <c r="DU95" s="23" t="str">
        <f t="shared" si="114"/>
        <v/>
      </c>
      <c r="DV95" s="23" t="str">
        <f t="shared" si="115"/>
        <v/>
      </c>
      <c r="DW95" s="23" t="str">
        <f t="shared" si="116"/>
        <v/>
      </c>
      <c r="DX95" s="23" t="str">
        <f t="shared" si="117"/>
        <v/>
      </c>
      <c r="DY95" s="23" t="str">
        <f t="shared" si="118"/>
        <v/>
      </c>
      <c r="DZ95" s="23" t="str">
        <f t="shared" si="119"/>
        <v/>
      </c>
      <c r="EA95" s="23" t="str">
        <f t="shared" si="120"/>
        <v/>
      </c>
      <c r="EB95" s="23" t="str">
        <f t="shared" si="121"/>
        <v/>
      </c>
      <c r="EC95" s="23" t="str">
        <f t="shared" si="122"/>
        <v/>
      </c>
      <c r="ED95" s="23" t="str">
        <f t="shared" si="123"/>
        <v/>
      </c>
      <c r="EE95" s="23" t="str">
        <f t="shared" si="124"/>
        <v/>
      </c>
    </row>
    <row r="96" spans="1:135" ht="11.25" customHeight="1">
      <c r="A96" s="21" t="s">
        <v>245</v>
      </c>
      <c r="B96" s="52" t="s">
        <v>81</v>
      </c>
      <c r="C96" s="112" t="s">
        <v>158</v>
      </c>
      <c r="D96" s="115" t="s">
        <v>138</v>
      </c>
      <c r="E96" s="52">
        <v>1</v>
      </c>
      <c r="F96" s="54" t="s">
        <v>223</v>
      </c>
      <c r="G96" s="94">
        <v>41177</v>
      </c>
      <c r="H96" s="100"/>
      <c r="I96" s="34"/>
      <c r="J96" s="30"/>
      <c r="K96" s="37"/>
      <c r="L96" s="34">
        <v>1</v>
      </c>
      <c r="M96" s="38" t="s">
        <v>301</v>
      </c>
      <c r="N96" s="37"/>
      <c r="O96" s="20">
        <f t="shared" si="64"/>
        <v>3</v>
      </c>
      <c r="P96" s="20">
        <f t="shared" si="65"/>
        <v>9</v>
      </c>
      <c r="Q96" s="20">
        <f t="shared" si="66"/>
        <v>2012</v>
      </c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9"/>
      <c r="AV96" s="29"/>
      <c r="AW96" s="29"/>
      <c r="AX96" s="29"/>
      <c r="AY96" s="29"/>
      <c r="AZ96" s="29"/>
      <c r="BA96" s="29"/>
      <c r="BB96" s="29"/>
      <c r="DC96" s="23" t="str">
        <f t="shared" si="96"/>
        <v/>
      </c>
      <c r="DD96" s="23" t="str">
        <f t="shared" si="97"/>
        <v/>
      </c>
      <c r="DE96" s="23" t="str">
        <f t="shared" si="98"/>
        <v/>
      </c>
      <c r="DF96" s="23" t="str">
        <f t="shared" si="99"/>
        <v/>
      </c>
      <c r="DG96" s="23" t="str">
        <f t="shared" si="100"/>
        <v/>
      </c>
      <c r="DH96" s="23" t="str">
        <f t="shared" si="101"/>
        <v/>
      </c>
      <c r="DI96" s="23" t="str">
        <f t="shared" si="102"/>
        <v/>
      </c>
      <c r="DJ96" s="23" t="str">
        <f t="shared" si="103"/>
        <v/>
      </c>
      <c r="DK96" s="23" t="str">
        <f t="shared" si="104"/>
        <v/>
      </c>
      <c r="DL96" s="23" t="str">
        <f t="shared" si="105"/>
        <v/>
      </c>
      <c r="DM96" s="23" t="str">
        <f t="shared" si="106"/>
        <v/>
      </c>
      <c r="DN96" s="23" t="str">
        <f t="shared" si="107"/>
        <v/>
      </c>
      <c r="DO96" s="23" t="str">
        <f t="shared" si="108"/>
        <v/>
      </c>
      <c r="DP96" s="23" t="str">
        <f t="shared" si="109"/>
        <v/>
      </c>
      <c r="DQ96" s="23" t="str">
        <f t="shared" si="110"/>
        <v/>
      </c>
      <c r="DR96" s="23" t="str">
        <f t="shared" si="111"/>
        <v/>
      </c>
      <c r="DS96" s="23" t="str">
        <f t="shared" si="112"/>
        <v/>
      </c>
      <c r="DT96" s="23" t="str">
        <f t="shared" si="113"/>
        <v/>
      </c>
      <c r="DU96" s="23" t="str">
        <f t="shared" si="114"/>
        <v/>
      </c>
      <c r="DV96" s="23" t="str">
        <f t="shared" si="115"/>
        <v/>
      </c>
      <c r="DW96" s="23" t="str">
        <f t="shared" si="116"/>
        <v/>
      </c>
      <c r="DX96" s="23" t="str">
        <f t="shared" si="117"/>
        <v/>
      </c>
      <c r="DY96" s="23" t="str">
        <f t="shared" si="118"/>
        <v/>
      </c>
      <c r="DZ96" s="23" t="str">
        <f t="shared" si="119"/>
        <v/>
      </c>
      <c r="EA96" s="23" t="str">
        <f t="shared" si="120"/>
        <v/>
      </c>
      <c r="EB96" s="23" t="str">
        <f t="shared" si="121"/>
        <v/>
      </c>
      <c r="EC96" s="23" t="str">
        <f t="shared" si="122"/>
        <v/>
      </c>
      <c r="ED96" s="23" t="str">
        <f t="shared" si="123"/>
        <v/>
      </c>
      <c r="EE96" s="23" t="str">
        <f t="shared" si="124"/>
        <v/>
      </c>
    </row>
    <row r="97" spans="1:135" ht="11.25" customHeight="1">
      <c r="A97" s="70" t="s">
        <v>245</v>
      </c>
      <c r="B97" s="80" t="s">
        <v>81</v>
      </c>
      <c r="C97" s="80" t="s">
        <v>187</v>
      </c>
      <c r="D97" s="117" t="s">
        <v>141</v>
      </c>
      <c r="E97" s="80">
        <v>1</v>
      </c>
      <c r="F97" s="80" t="s">
        <v>223</v>
      </c>
      <c r="G97" s="95">
        <v>41178</v>
      </c>
      <c r="H97" s="99">
        <v>41181</v>
      </c>
      <c r="I97" s="72"/>
      <c r="J97" s="73"/>
      <c r="K97" s="74"/>
      <c r="L97" s="72">
        <v>1</v>
      </c>
      <c r="M97" s="75" t="s">
        <v>299</v>
      </c>
      <c r="N97" s="74"/>
      <c r="O97" s="76">
        <f t="shared" si="64"/>
        <v>3</v>
      </c>
      <c r="P97" s="76">
        <f t="shared" si="65"/>
        <v>9</v>
      </c>
      <c r="Q97" s="76">
        <f t="shared" si="66"/>
        <v>2012</v>
      </c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DC97" s="23" t="str">
        <f t="shared" si="96"/>
        <v/>
      </c>
      <c r="DD97" s="23" t="str">
        <f t="shared" si="97"/>
        <v/>
      </c>
      <c r="DE97" s="23" t="str">
        <f t="shared" si="98"/>
        <v/>
      </c>
      <c r="DF97" s="23" t="str">
        <f t="shared" si="99"/>
        <v/>
      </c>
      <c r="DG97" s="23" t="str">
        <f t="shared" si="100"/>
        <v/>
      </c>
      <c r="DH97" s="23" t="str">
        <f t="shared" si="101"/>
        <v/>
      </c>
      <c r="DI97" s="23" t="str">
        <f t="shared" si="102"/>
        <v/>
      </c>
      <c r="DJ97" s="23" t="str">
        <f t="shared" si="103"/>
        <v/>
      </c>
      <c r="DK97" s="23" t="str">
        <f t="shared" si="104"/>
        <v/>
      </c>
      <c r="DL97" s="23" t="str">
        <f t="shared" si="105"/>
        <v/>
      </c>
      <c r="DM97" s="23" t="str">
        <f t="shared" si="106"/>
        <v/>
      </c>
      <c r="DN97" s="23" t="str">
        <f t="shared" si="107"/>
        <v/>
      </c>
      <c r="DO97" s="23" t="str">
        <f t="shared" si="108"/>
        <v/>
      </c>
      <c r="DP97" s="23" t="str">
        <f t="shared" si="109"/>
        <v/>
      </c>
      <c r="DQ97" s="23" t="str">
        <f t="shared" si="110"/>
        <v/>
      </c>
      <c r="DR97" s="23" t="str">
        <f t="shared" si="111"/>
        <v/>
      </c>
      <c r="DS97" s="23" t="str">
        <f t="shared" si="112"/>
        <v/>
      </c>
      <c r="DT97" s="23" t="str">
        <f t="shared" si="113"/>
        <v/>
      </c>
      <c r="DU97" s="23" t="str">
        <f t="shared" si="114"/>
        <v/>
      </c>
      <c r="DV97" s="23" t="str">
        <f t="shared" si="115"/>
        <v/>
      </c>
      <c r="DW97" s="23" t="str">
        <f t="shared" si="116"/>
        <v/>
      </c>
      <c r="DX97" s="23" t="str">
        <f t="shared" si="117"/>
        <v/>
      </c>
      <c r="DY97" s="23" t="str">
        <f t="shared" si="118"/>
        <v/>
      </c>
      <c r="DZ97" s="23" t="str">
        <f t="shared" si="119"/>
        <v/>
      </c>
      <c r="EA97" s="23" t="str">
        <f t="shared" si="120"/>
        <v/>
      </c>
      <c r="EB97" s="23" t="str">
        <f t="shared" si="121"/>
        <v/>
      </c>
      <c r="EC97" s="23" t="str">
        <f t="shared" si="122"/>
        <v/>
      </c>
      <c r="ED97" s="23" t="str">
        <f t="shared" si="123"/>
        <v/>
      </c>
      <c r="EE97" s="23" t="str">
        <f t="shared" si="124"/>
        <v/>
      </c>
    </row>
    <row r="98" spans="1:135" ht="11.25" customHeight="1">
      <c r="A98" s="21" t="s">
        <v>245</v>
      </c>
      <c r="B98" s="52" t="s">
        <v>79</v>
      </c>
      <c r="C98" s="112" t="s">
        <v>256</v>
      </c>
      <c r="D98" s="115" t="s">
        <v>188</v>
      </c>
      <c r="E98" s="52">
        <v>1</v>
      </c>
      <c r="F98" s="54" t="s">
        <v>223</v>
      </c>
      <c r="G98" s="94">
        <v>41178</v>
      </c>
      <c r="H98" s="100">
        <v>41184</v>
      </c>
      <c r="I98" s="34"/>
      <c r="J98" s="30"/>
      <c r="K98" s="37"/>
      <c r="L98" s="34">
        <v>1</v>
      </c>
      <c r="M98" s="38" t="s">
        <v>293</v>
      </c>
      <c r="N98" s="37"/>
      <c r="O98" s="20">
        <f t="shared" si="64"/>
        <v>3</v>
      </c>
      <c r="P98" s="20">
        <f t="shared" si="65"/>
        <v>9</v>
      </c>
      <c r="Q98" s="20">
        <f t="shared" si="66"/>
        <v>2012</v>
      </c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DC98" s="23" t="str">
        <f t="shared" si="96"/>
        <v/>
      </c>
      <c r="DD98" s="23" t="str">
        <f t="shared" si="97"/>
        <v/>
      </c>
      <c r="DE98" s="23" t="str">
        <f t="shared" si="98"/>
        <v/>
      </c>
      <c r="DF98" s="23" t="str">
        <f t="shared" si="99"/>
        <v/>
      </c>
      <c r="DG98" s="23" t="str">
        <f t="shared" si="100"/>
        <v/>
      </c>
      <c r="DH98" s="23" t="str">
        <f t="shared" si="101"/>
        <v/>
      </c>
      <c r="DI98" s="23" t="str">
        <f t="shared" si="102"/>
        <v/>
      </c>
      <c r="DJ98" s="23" t="str">
        <f t="shared" si="103"/>
        <v/>
      </c>
      <c r="DK98" s="23" t="str">
        <f t="shared" si="104"/>
        <v/>
      </c>
      <c r="DL98" s="23" t="str">
        <f t="shared" si="105"/>
        <v/>
      </c>
      <c r="DM98" s="23" t="str">
        <f t="shared" si="106"/>
        <v/>
      </c>
      <c r="DN98" s="23" t="str">
        <f t="shared" si="107"/>
        <v/>
      </c>
      <c r="DO98" s="23" t="str">
        <f t="shared" si="108"/>
        <v/>
      </c>
      <c r="DP98" s="23" t="str">
        <f t="shared" si="109"/>
        <v/>
      </c>
      <c r="DQ98" s="23" t="str">
        <f t="shared" si="110"/>
        <v/>
      </c>
      <c r="DR98" s="23" t="str">
        <f t="shared" si="111"/>
        <v/>
      </c>
      <c r="DS98" s="23" t="str">
        <f t="shared" si="112"/>
        <v/>
      </c>
      <c r="DT98" s="23" t="str">
        <f t="shared" si="113"/>
        <v/>
      </c>
      <c r="DU98" s="23" t="str">
        <f t="shared" si="114"/>
        <v/>
      </c>
      <c r="DV98" s="23" t="str">
        <f t="shared" si="115"/>
        <v/>
      </c>
      <c r="DW98" s="23" t="str">
        <f t="shared" si="116"/>
        <v/>
      </c>
      <c r="DX98" s="23" t="str">
        <f t="shared" si="117"/>
        <v/>
      </c>
      <c r="DY98" s="23" t="str">
        <f t="shared" si="118"/>
        <v/>
      </c>
      <c r="DZ98" s="23" t="str">
        <f t="shared" si="119"/>
        <v/>
      </c>
      <c r="EA98" s="23" t="str">
        <f t="shared" si="120"/>
        <v/>
      </c>
      <c r="EB98" s="23" t="str">
        <f t="shared" si="121"/>
        <v/>
      </c>
      <c r="EC98" s="23" t="str">
        <f t="shared" si="122"/>
        <v/>
      </c>
      <c r="ED98" s="23" t="str">
        <f t="shared" si="123"/>
        <v/>
      </c>
      <c r="EE98" s="23" t="str">
        <f t="shared" si="124"/>
        <v/>
      </c>
    </row>
    <row r="99" spans="1:135" ht="11.25" customHeight="1">
      <c r="A99" s="70" t="s">
        <v>245</v>
      </c>
      <c r="B99" s="80" t="s">
        <v>75</v>
      </c>
      <c r="C99" s="80" t="s">
        <v>189</v>
      </c>
      <c r="D99" s="117"/>
      <c r="E99" s="80">
        <v>1</v>
      </c>
      <c r="F99" s="80" t="s">
        <v>223</v>
      </c>
      <c r="G99" s="95">
        <v>41180</v>
      </c>
      <c r="H99" s="99"/>
      <c r="I99" s="72"/>
      <c r="J99" s="73"/>
      <c r="K99" s="74"/>
      <c r="L99" s="72">
        <v>1</v>
      </c>
      <c r="M99" s="75" t="s">
        <v>299</v>
      </c>
      <c r="N99" s="74"/>
      <c r="O99" s="76">
        <f t="shared" si="64"/>
        <v>3</v>
      </c>
      <c r="P99" s="76">
        <f t="shared" si="65"/>
        <v>9</v>
      </c>
      <c r="Q99" s="76">
        <f t="shared" si="66"/>
        <v>2012</v>
      </c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  <c r="AV99" s="29"/>
      <c r="AW99" s="29"/>
      <c r="AX99" s="29"/>
      <c r="AY99" s="29"/>
      <c r="AZ99" s="29"/>
      <c r="BA99" s="29"/>
      <c r="BB99" s="29"/>
      <c r="DC99" s="23" t="str">
        <f t="shared" si="96"/>
        <v/>
      </c>
      <c r="DD99" s="23" t="str">
        <f t="shared" si="97"/>
        <v/>
      </c>
      <c r="DE99" s="23" t="str">
        <f t="shared" si="98"/>
        <v/>
      </c>
      <c r="DF99" s="23" t="str">
        <f t="shared" si="99"/>
        <v/>
      </c>
      <c r="DG99" s="23" t="str">
        <f t="shared" si="100"/>
        <v/>
      </c>
      <c r="DH99" s="23" t="str">
        <f t="shared" si="101"/>
        <v/>
      </c>
      <c r="DI99" s="23" t="str">
        <f t="shared" si="102"/>
        <v/>
      </c>
      <c r="DJ99" s="23" t="str">
        <f t="shared" si="103"/>
        <v/>
      </c>
      <c r="DK99" s="23" t="str">
        <f t="shared" si="104"/>
        <v/>
      </c>
      <c r="DL99" s="23" t="str">
        <f t="shared" si="105"/>
        <v/>
      </c>
      <c r="DM99" s="23" t="str">
        <f t="shared" si="106"/>
        <v/>
      </c>
      <c r="DN99" s="23" t="str">
        <f t="shared" si="107"/>
        <v/>
      </c>
      <c r="DO99" s="23" t="str">
        <f t="shared" si="108"/>
        <v/>
      </c>
      <c r="DP99" s="23" t="str">
        <f t="shared" si="109"/>
        <v/>
      </c>
      <c r="DQ99" s="23" t="str">
        <f t="shared" si="110"/>
        <v/>
      </c>
      <c r="DR99" s="23" t="str">
        <f t="shared" si="111"/>
        <v/>
      </c>
      <c r="DS99" s="23" t="str">
        <f t="shared" si="112"/>
        <v/>
      </c>
      <c r="DT99" s="23" t="str">
        <f t="shared" si="113"/>
        <v/>
      </c>
      <c r="DU99" s="23" t="str">
        <f t="shared" si="114"/>
        <v/>
      </c>
      <c r="DV99" s="23" t="str">
        <f t="shared" si="115"/>
        <v/>
      </c>
      <c r="DW99" s="23" t="str">
        <f t="shared" si="116"/>
        <v/>
      </c>
      <c r="DX99" s="23" t="str">
        <f t="shared" si="117"/>
        <v/>
      </c>
      <c r="DY99" s="23" t="str">
        <f t="shared" si="118"/>
        <v/>
      </c>
      <c r="DZ99" s="23" t="str">
        <f t="shared" si="119"/>
        <v/>
      </c>
      <c r="EA99" s="23" t="str">
        <f t="shared" si="120"/>
        <v/>
      </c>
      <c r="EB99" s="23" t="str">
        <f t="shared" si="121"/>
        <v/>
      </c>
      <c r="EC99" s="23" t="str">
        <f t="shared" si="122"/>
        <v/>
      </c>
      <c r="ED99" s="23" t="str">
        <f t="shared" si="123"/>
        <v/>
      </c>
      <c r="EE99" s="23" t="str">
        <f t="shared" si="124"/>
        <v/>
      </c>
    </row>
    <row r="100" spans="1:135" ht="11.25" customHeight="1">
      <c r="A100" s="21" t="s">
        <v>245</v>
      </c>
      <c r="B100" s="52" t="s">
        <v>72</v>
      </c>
      <c r="C100" s="112" t="s">
        <v>177</v>
      </c>
      <c r="D100" s="115" t="s">
        <v>50</v>
      </c>
      <c r="E100" s="52">
        <v>1</v>
      </c>
      <c r="F100" s="54" t="s">
        <v>215</v>
      </c>
      <c r="G100" s="94">
        <v>41181</v>
      </c>
      <c r="H100" s="100"/>
      <c r="I100" s="34"/>
      <c r="J100" s="30"/>
      <c r="K100" s="37"/>
      <c r="L100" s="34">
        <v>1</v>
      </c>
      <c r="M100" s="38" t="s">
        <v>299</v>
      </c>
      <c r="N100" s="37"/>
      <c r="O100" s="20">
        <f t="shared" si="64"/>
        <v>3</v>
      </c>
      <c r="P100" s="20">
        <f t="shared" si="65"/>
        <v>9</v>
      </c>
      <c r="Q100" s="20">
        <f t="shared" si="66"/>
        <v>2012</v>
      </c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DC100" s="23" t="str">
        <f t="shared" si="96"/>
        <v/>
      </c>
      <c r="DD100" s="23" t="str">
        <f t="shared" si="97"/>
        <v/>
      </c>
      <c r="DE100" s="23" t="str">
        <f t="shared" si="98"/>
        <v/>
      </c>
      <c r="DF100" s="23" t="str">
        <f t="shared" si="99"/>
        <v/>
      </c>
      <c r="DG100" s="23" t="str">
        <f t="shared" si="100"/>
        <v/>
      </c>
      <c r="DH100" s="23" t="str">
        <f t="shared" si="101"/>
        <v/>
      </c>
      <c r="DI100" s="23" t="str">
        <f t="shared" si="102"/>
        <v/>
      </c>
      <c r="DJ100" s="23" t="str">
        <f t="shared" si="103"/>
        <v/>
      </c>
      <c r="DK100" s="23" t="str">
        <f t="shared" si="104"/>
        <v/>
      </c>
      <c r="DL100" s="23" t="str">
        <f t="shared" si="105"/>
        <v/>
      </c>
      <c r="DM100" s="23" t="str">
        <f t="shared" si="106"/>
        <v/>
      </c>
      <c r="DN100" s="23" t="str">
        <f t="shared" si="107"/>
        <v/>
      </c>
      <c r="DO100" s="23" t="str">
        <f t="shared" si="108"/>
        <v/>
      </c>
      <c r="DP100" s="23" t="str">
        <f t="shared" si="109"/>
        <v/>
      </c>
      <c r="DQ100" s="23" t="str">
        <f t="shared" si="110"/>
        <v/>
      </c>
      <c r="DR100" s="23" t="str">
        <f t="shared" si="111"/>
        <v/>
      </c>
      <c r="DS100" s="23" t="str">
        <f t="shared" si="112"/>
        <v/>
      </c>
      <c r="DT100" s="23" t="str">
        <f t="shared" si="113"/>
        <v/>
      </c>
      <c r="DU100" s="23" t="str">
        <f t="shared" si="114"/>
        <v/>
      </c>
      <c r="DV100" s="23" t="str">
        <f t="shared" si="115"/>
        <v/>
      </c>
      <c r="DW100" s="23" t="str">
        <f t="shared" si="116"/>
        <v/>
      </c>
      <c r="DX100" s="23" t="str">
        <f t="shared" si="117"/>
        <v/>
      </c>
      <c r="DY100" s="23" t="str">
        <f t="shared" si="118"/>
        <v/>
      </c>
      <c r="DZ100" s="23" t="str">
        <f t="shared" si="119"/>
        <v/>
      </c>
      <c r="EA100" s="23" t="str">
        <f t="shared" si="120"/>
        <v/>
      </c>
      <c r="EB100" s="23" t="str">
        <f t="shared" si="121"/>
        <v/>
      </c>
      <c r="EC100" s="23" t="str">
        <f t="shared" si="122"/>
        <v/>
      </c>
      <c r="ED100" s="23" t="str">
        <f t="shared" si="123"/>
        <v/>
      </c>
      <c r="EE100" s="23" t="str">
        <f t="shared" si="124"/>
        <v/>
      </c>
    </row>
    <row r="101" spans="1:135" ht="11.25" customHeight="1">
      <c r="A101" s="70" t="s">
        <v>245</v>
      </c>
      <c r="B101" s="80" t="s">
        <v>81</v>
      </c>
      <c r="C101" s="80" t="s">
        <v>190</v>
      </c>
      <c r="D101" s="70" t="s">
        <v>191</v>
      </c>
      <c r="E101" s="80">
        <v>1</v>
      </c>
      <c r="F101" s="80" t="s">
        <v>223</v>
      </c>
      <c r="G101" s="95">
        <v>41181</v>
      </c>
      <c r="H101" s="99">
        <v>41183</v>
      </c>
      <c r="I101" s="72"/>
      <c r="J101" s="73"/>
      <c r="K101" s="74"/>
      <c r="L101" s="72">
        <v>1</v>
      </c>
      <c r="M101" s="75" t="s">
        <v>293</v>
      </c>
      <c r="N101" s="74"/>
      <c r="O101" s="76">
        <f t="shared" si="64"/>
        <v>3</v>
      </c>
      <c r="P101" s="76">
        <f t="shared" si="65"/>
        <v>9</v>
      </c>
      <c r="Q101" s="76">
        <f t="shared" si="66"/>
        <v>2012</v>
      </c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9"/>
      <c r="AV101" s="29"/>
      <c r="AW101" s="29"/>
      <c r="AX101" s="29"/>
      <c r="AY101" s="29"/>
      <c r="AZ101" s="29"/>
      <c r="BA101" s="29"/>
      <c r="BB101" s="29"/>
      <c r="DC101" s="23" t="str">
        <f t="shared" si="96"/>
        <v/>
      </c>
      <c r="DD101" s="23" t="str">
        <f t="shared" si="97"/>
        <v/>
      </c>
      <c r="DE101" s="23" t="str">
        <f t="shared" si="98"/>
        <v/>
      </c>
      <c r="DF101" s="23" t="str">
        <f t="shared" si="99"/>
        <v/>
      </c>
      <c r="DG101" s="23" t="str">
        <f t="shared" si="100"/>
        <v/>
      </c>
      <c r="DH101" s="23" t="str">
        <f t="shared" si="101"/>
        <v/>
      </c>
      <c r="DI101" s="23" t="str">
        <f t="shared" si="102"/>
        <v/>
      </c>
      <c r="DJ101" s="23" t="str">
        <f t="shared" si="103"/>
        <v/>
      </c>
      <c r="DK101" s="23" t="str">
        <f t="shared" si="104"/>
        <v/>
      </c>
      <c r="DL101" s="23" t="str">
        <f t="shared" si="105"/>
        <v/>
      </c>
      <c r="DM101" s="23" t="str">
        <f t="shared" si="106"/>
        <v/>
      </c>
      <c r="DN101" s="23" t="str">
        <f t="shared" si="107"/>
        <v/>
      </c>
      <c r="DO101" s="23" t="str">
        <f t="shared" si="108"/>
        <v/>
      </c>
      <c r="DP101" s="23" t="str">
        <f t="shared" si="109"/>
        <v/>
      </c>
      <c r="DQ101" s="23" t="str">
        <f t="shared" si="110"/>
        <v/>
      </c>
      <c r="DR101" s="23" t="str">
        <f t="shared" si="111"/>
        <v/>
      </c>
      <c r="DS101" s="23" t="str">
        <f t="shared" si="112"/>
        <v/>
      </c>
      <c r="DT101" s="23" t="str">
        <f t="shared" si="113"/>
        <v/>
      </c>
      <c r="DU101" s="23" t="str">
        <f t="shared" si="114"/>
        <v/>
      </c>
      <c r="DV101" s="23" t="str">
        <f t="shared" si="115"/>
        <v/>
      </c>
      <c r="DW101" s="23" t="str">
        <f t="shared" si="116"/>
        <v/>
      </c>
      <c r="DX101" s="23" t="str">
        <f t="shared" si="117"/>
        <v/>
      </c>
      <c r="DY101" s="23" t="str">
        <f t="shared" si="118"/>
        <v/>
      </c>
      <c r="DZ101" s="23" t="str">
        <f t="shared" si="119"/>
        <v/>
      </c>
      <c r="EA101" s="23" t="str">
        <f t="shared" si="120"/>
        <v/>
      </c>
      <c r="EB101" s="23" t="str">
        <f t="shared" si="121"/>
        <v/>
      </c>
      <c r="EC101" s="23" t="str">
        <f t="shared" si="122"/>
        <v/>
      </c>
      <c r="ED101" s="23" t="str">
        <f t="shared" si="123"/>
        <v/>
      </c>
      <c r="EE101" s="23" t="str">
        <f t="shared" si="124"/>
        <v/>
      </c>
    </row>
    <row r="102" spans="1:135" ht="11.25" customHeight="1">
      <c r="A102" s="21" t="s">
        <v>245</v>
      </c>
      <c r="B102" s="52" t="s">
        <v>72</v>
      </c>
      <c r="C102" s="54" t="s">
        <v>192</v>
      </c>
      <c r="D102" s="21" t="s">
        <v>50</v>
      </c>
      <c r="E102" s="52">
        <v>1</v>
      </c>
      <c r="F102" s="54" t="s">
        <v>223</v>
      </c>
      <c r="G102" s="94">
        <v>41193</v>
      </c>
      <c r="H102" s="100"/>
      <c r="I102" s="34"/>
      <c r="J102" s="30"/>
      <c r="K102" s="37"/>
      <c r="L102" s="34">
        <v>1</v>
      </c>
      <c r="M102" s="38" t="s">
        <v>299</v>
      </c>
      <c r="N102" s="37"/>
      <c r="O102" s="20">
        <f t="shared" si="64"/>
        <v>2</v>
      </c>
      <c r="P102" s="20">
        <f t="shared" si="65"/>
        <v>10</v>
      </c>
      <c r="Q102" s="20">
        <f t="shared" si="66"/>
        <v>2012</v>
      </c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9"/>
      <c r="AV102" s="29"/>
      <c r="AW102" s="29"/>
      <c r="AX102" s="29"/>
      <c r="AY102" s="29"/>
      <c r="AZ102" s="29"/>
      <c r="BA102" s="29"/>
      <c r="BB102" s="29"/>
      <c r="DC102" s="23" t="str">
        <f t="shared" si="96"/>
        <v/>
      </c>
      <c r="DD102" s="23" t="str">
        <f t="shared" si="97"/>
        <v/>
      </c>
      <c r="DE102" s="23" t="str">
        <f t="shared" si="98"/>
        <v/>
      </c>
      <c r="DF102" s="23" t="str">
        <f t="shared" si="99"/>
        <v/>
      </c>
      <c r="DG102" s="23" t="str">
        <f t="shared" si="100"/>
        <v/>
      </c>
      <c r="DH102" s="23" t="str">
        <f t="shared" si="101"/>
        <v/>
      </c>
      <c r="DI102" s="23" t="str">
        <f t="shared" si="102"/>
        <v/>
      </c>
      <c r="DJ102" s="23" t="str">
        <f t="shared" si="103"/>
        <v/>
      </c>
      <c r="DK102" s="23" t="str">
        <f t="shared" si="104"/>
        <v/>
      </c>
      <c r="DL102" s="23" t="str">
        <f t="shared" si="105"/>
        <v/>
      </c>
      <c r="DM102" s="23" t="str">
        <f t="shared" si="106"/>
        <v/>
      </c>
      <c r="DN102" s="23" t="str">
        <f t="shared" si="107"/>
        <v/>
      </c>
      <c r="DO102" s="23" t="str">
        <f t="shared" si="108"/>
        <v/>
      </c>
      <c r="DP102" s="23" t="str">
        <f t="shared" si="109"/>
        <v/>
      </c>
      <c r="DQ102" s="23" t="str">
        <f t="shared" si="110"/>
        <v/>
      </c>
      <c r="DR102" s="23" t="str">
        <f t="shared" si="111"/>
        <v/>
      </c>
      <c r="DS102" s="23" t="str">
        <f t="shared" si="112"/>
        <v/>
      </c>
      <c r="DT102" s="23" t="str">
        <f t="shared" si="113"/>
        <v/>
      </c>
      <c r="DU102" s="23" t="str">
        <f t="shared" si="114"/>
        <v/>
      </c>
      <c r="DV102" s="23" t="str">
        <f t="shared" si="115"/>
        <v/>
      </c>
      <c r="DW102" s="23" t="str">
        <f t="shared" si="116"/>
        <v/>
      </c>
      <c r="DX102" s="23" t="str">
        <f t="shared" si="117"/>
        <v/>
      </c>
      <c r="DY102" s="23" t="str">
        <f t="shared" si="118"/>
        <v/>
      </c>
      <c r="DZ102" s="23" t="str">
        <f t="shared" si="119"/>
        <v/>
      </c>
      <c r="EA102" s="23" t="str">
        <f t="shared" si="120"/>
        <v/>
      </c>
      <c r="EB102" s="23" t="str">
        <f t="shared" si="121"/>
        <v/>
      </c>
      <c r="EC102" s="23" t="str">
        <f t="shared" si="122"/>
        <v/>
      </c>
      <c r="ED102" s="23" t="str">
        <f t="shared" si="123"/>
        <v/>
      </c>
      <c r="EE102" s="23" t="str">
        <f t="shared" si="124"/>
        <v/>
      </c>
    </row>
    <row r="103" spans="1:135" ht="11.25" customHeight="1">
      <c r="A103" s="70" t="s">
        <v>245</v>
      </c>
      <c r="B103" s="80" t="s">
        <v>81</v>
      </c>
      <c r="C103" s="80" t="s">
        <v>193</v>
      </c>
      <c r="D103" s="70" t="s">
        <v>153</v>
      </c>
      <c r="E103" s="80">
        <v>1</v>
      </c>
      <c r="F103" s="80" t="s">
        <v>223</v>
      </c>
      <c r="G103" s="95">
        <v>41194</v>
      </c>
      <c r="H103" s="99"/>
      <c r="I103" s="72"/>
      <c r="J103" s="73"/>
      <c r="K103" s="74"/>
      <c r="L103" s="72">
        <v>1</v>
      </c>
      <c r="M103" s="75" t="s">
        <v>299</v>
      </c>
      <c r="N103" s="74"/>
      <c r="O103" s="76">
        <f t="shared" si="64"/>
        <v>2</v>
      </c>
      <c r="P103" s="76">
        <f t="shared" si="65"/>
        <v>10</v>
      </c>
      <c r="Q103" s="76">
        <f t="shared" si="66"/>
        <v>2012</v>
      </c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9"/>
      <c r="AV103" s="29"/>
      <c r="AW103" s="29"/>
      <c r="AX103" s="29"/>
      <c r="AY103" s="29"/>
      <c r="AZ103" s="29"/>
      <c r="BA103" s="29"/>
      <c r="BB103" s="29"/>
      <c r="DC103" s="23" t="str">
        <f t="shared" si="96"/>
        <v/>
      </c>
      <c r="DD103" s="23" t="str">
        <f t="shared" si="97"/>
        <v/>
      </c>
      <c r="DE103" s="23" t="str">
        <f t="shared" si="98"/>
        <v/>
      </c>
      <c r="DF103" s="23" t="str">
        <f t="shared" si="99"/>
        <v/>
      </c>
      <c r="DG103" s="23" t="str">
        <f t="shared" si="100"/>
        <v/>
      </c>
      <c r="DH103" s="23" t="str">
        <f t="shared" si="101"/>
        <v/>
      </c>
      <c r="DI103" s="23" t="str">
        <f t="shared" si="102"/>
        <v/>
      </c>
      <c r="DJ103" s="23" t="str">
        <f t="shared" si="103"/>
        <v/>
      </c>
      <c r="DK103" s="23" t="str">
        <f t="shared" si="104"/>
        <v/>
      </c>
      <c r="DL103" s="23" t="str">
        <f t="shared" si="105"/>
        <v/>
      </c>
      <c r="DM103" s="23" t="str">
        <f t="shared" si="106"/>
        <v/>
      </c>
      <c r="DN103" s="23" t="str">
        <f t="shared" si="107"/>
        <v/>
      </c>
      <c r="DO103" s="23" t="str">
        <f t="shared" si="108"/>
        <v/>
      </c>
      <c r="DP103" s="23" t="str">
        <f t="shared" si="109"/>
        <v/>
      </c>
      <c r="DQ103" s="23" t="str">
        <f t="shared" si="110"/>
        <v/>
      </c>
      <c r="DR103" s="23" t="str">
        <f t="shared" si="111"/>
        <v/>
      </c>
      <c r="DS103" s="23" t="str">
        <f t="shared" si="112"/>
        <v/>
      </c>
      <c r="DT103" s="23" t="str">
        <f t="shared" si="113"/>
        <v/>
      </c>
      <c r="DU103" s="23" t="str">
        <f t="shared" si="114"/>
        <v/>
      </c>
      <c r="DV103" s="23" t="str">
        <f t="shared" si="115"/>
        <v/>
      </c>
      <c r="DW103" s="23" t="str">
        <f t="shared" si="116"/>
        <v/>
      </c>
      <c r="DX103" s="23" t="str">
        <f t="shared" si="117"/>
        <v/>
      </c>
      <c r="DY103" s="23" t="str">
        <f t="shared" si="118"/>
        <v/>
      </c>
      <c r="DZ103" s="23" t="str">
        <f t="shared" si="119"/>
        <v/>
      </c>
      <c r="EA103" s="23" t="str">
        <f t="shared" si="120"/>
        <v/>
      </c>
      <c r="EB103" s="23" t="str">
        <f t="shared" si="121"/>
        <v/>
      </c>
      <c r="EC103" s="23" t="str">
        <f t="shared" si="122"/>
        <v/>
      </c>
      <c r="ED103" s="23" t="str">
        <f t="shared" si="123"/>
        <v/>
      </c>
      <c r="EE103" s="23" t="str">
        <f t="shared" si="124"/>
        <v/>
      </c>
    </row>
    <row r="104" spans="1:135" ht="11.25" customHeight="1">
      <c r="A104" s="21" t="s">
        <v>245</v>
      </c>
      <c r="B104" s="52" t="s">
        <v>147</v>
      </c>
      <c r="C104" s="54" t="s">
        <v>212</v>
      </c>
      <c r="D104" s="21" t="s">
        <v>194</v>
      </c>
      <c r="E104" s="52">
        <v>1</v>
      </c>
      <c r="F104" s="54" t="s">
        <v>215</v>
      </c>
      <c r="G104" s="94">
        <v>41203</v>
      </c>
      <c r="H104" s="100"/>
      <c r="I104" s="34"/>
      <c r="J104" s="30"/>
      <c r="K104" s="37"/>
      <c r="L104" s="34">
        <v>1</v>
      </c>
      <c r="M104" s="38" t="s">
        <v>299</v>
      </c>
      <c r="N104" s="37"/>
      <c r="O104" s="20">
        <f t="shared" si="64"/>
        <v>3</v>
      </c>
      <c r="P104" s="20">
        <f t="shared" si="65"/>
        <v>10</v>
      </c>
      <c r="Q104" s="20">
        <f t="shared" si="66"/>
        <v>2012</v>
      </c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  <c r="AS104" s="29"/>
      <c r="AT104" s="29"/>
      <c r="AU104" s="29"/>
      <c r="AV104" s="29"/>
      <c r="AW104" s="29"/>
      <c r="AX104" s="29"/>
      <c r="AY104" s="29"/>
      <c r="AZ104" s="29"/>
      <c r="BA104" s="29"/>
      <c r="BB104" s="29"/>
      <c r="DC104" s="23" t="str">
        <f t="shared" si="96"/>
        <v/>
      </c>
      <c r="DD104" s="23" t="str">
        <f t="shared" si="97"/>
        <v/>
      </c>
      <c r="DE104" s="23" t="str">
        <f t="shared" si="98"/>
        <v/>
      </c>
      <c r="DF104" s="23" t="str">
        <f t="shared" si="99"/>
        <v/>
      </c>
      <c r="DG104" s="23" t="str">
        <f t="shared" si="100"/>
        <v/>
      </c>
      <c r="DH104" s="23" t="str">
        <f t="shared" si="101"/>
        <v/>
      </c>
      <c r="DI104" s="23" t="str">
        <f t="shared" si="102"/>
        <v/>
      </c>
      <c r="DJ104" s="23" t="str">
        <f t="shared" si="103"/>
        <v/>
      </c>
      <c r="DK104" s="23" t="str">
        <f t="shared" si="104"/>
        <v/>
      </c>
      <c r="DL104" s="23" t="str">
        <f t="shared" si="105"/>
        <v/>
      </c>
      <c r="DM104" s="23" t="str">
        <f t="shared" si="106"/>
        <v/>
      </c>
      <c r="DN104" s="23" t="str">
        <f t="shared" si="107"/>
        <v/>
      </c>
      <c r="DO104" s="23" t="str">
        <f t="shared" si="108"/>
        <v/>
      </c>
      <c r="DP104" s="23" t="str">
        <f t="shared" si="109"/>
        <v/>
      </c>
      <c r="DQ104" s="23" t="str">
        <f t="shared" si="110"/>
        <v/>
      </c>
      <c r="DR104" s="23" t="str">
        <f t="shared" si="111"/>
        <v/>
      </c>
      <c r="DS104" s="23" t="str">
        <f t="shared" si="112"/>
        <v/>
      </c>
      <c r="DT104" s="23" t="str">
        <f t="shared" si="113"/>
        <v/>
      </c>
      <c r="DU104" s="23" t="str">
        <f t="shared" si="114"/>
        <v/>
      </c>
      <c r="DV104" s="23" t="str">
        <f t="shared" si="115"/>
        <v/>
      </c>
      <c r="DW104" s="23" t="str">
        <f t="shared" si="116"/>
        <v/>
      </c>
      <c r="DX104" s="23" t="str">
        <f t="shared" si="117"/>
        <v/>
      </c>
      <c r="DY104" s="23" t="str">
        <f t="shared" si="118"/>
        <v/>
      </c>
      <c r="DZ104" s="23" t="str">
        <f t="shared" si="119"/>
        <v/>
      </c>
      <c r="EA104" s="23" t="str">
        <f t="shared" si="120"/>
        <v/>
      </c>
      <c r="EB104" s="23" t="str">
        <f t="shared" si="121"/>
        <v/>
      </c>
      <c r="EC104" s="23" t="str">
        <f t="shared" si="122"/>
        <v/>
      </c>
      <c r="ED104" s="23" t="str">
        <f t="shared" si="123"/>
        <v/>
      </c>
      <c r="EE104" s="23" t="str">
        <f t="shared" si="124"/>
        <v/>
      </c>
    </row>
    <row r="105" spans="1:135" ht="11.25" customHeight="1">
      <c r="A105" s="70" t="s">
        <v>245</v>
      </c>
      <c r="B105" s="80" t="s">
        <v>72</v>
      </c>
      <c r="C105" s="80" t="s">
        <v>177</v>
      </c>
      <c r="D105" s="70" t="s">
        <v>50</v>
      </c>
      <c r="E105" s="80">
        <v>1</v>
      </c>
      <c r="F105" s="80" t="s">
        <v>252</v>
      </c>
      <c r="G105" s="95">
        <v>41421</v>
      </c>
      <c r="H105" s="99">
        <v>41427</v>
      </c>
      <c r="I105" s="72"/>
      <c r="J105" s="73"/>
      <c r="K105" s="74"/>
      <c r="L105" s="72">
        <v>1</v>
      </c>
      <c r="M105" s="75" t="s">
        <v>293</v>
      </c>
      <c r="N105" s="74"/>
      <c r="O105" s="76">
        <f t="shared" si="64"/>
        <v>3</v>
      </c>
      <c r="P105" s="76">
        <f t="shared" si="65"/>
        <v>5</v>
      </c>
      <c r="Q105" s="76">
        <f t="shared" si="66"/>
        <v>2013</v>
      </c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9"/>
      <c r="AV105" s="29"/>
      <c r="AW105" s="29"/>
      <c r="AX105" s="29"/>
      <c r="AY105" s="29"/>
      <c r="AZ105" s="29"/>
      <c r="BA105" s="29"/>
      <c r="BB105" s="29"/>
      <c r="DC105" s="23" t="str">
        <f t="shared" si="96"/>
        <v/>
      </c>
      <c r="DD105" s="23" t="str">
        <f t="shared" si="97"/>
        <v/>
      </c>
      <c r="DE105" s="23" t="str">
        <f t="shared" si="98"/>
        <v/>
      </c>
      <c r="DF105" s="23" t="str">
        <f t="shared" si="99"/>
        <v/>
      </c>
      <c r="DG105" s="23" t="str">
        <f t="shared" si="100"/>
        <v/>
      </c>
      <c r="DH105" s="23" t="str">
        <f t="shared" si="101"/>
        <v/>
      </c>
      <c r="DI105" s="23" t="str">
        <f t="shared" si="102"/>
        <v/>
      </c>
      <c r="DJ105" s="23" t="str">
        <f t="shared" si="103"/>
        <v/>
      </c>
      <c r="DK105" s="23" t="str">
        <f t="shared" si="104"/>
        <v/>
      </c>
      <c r="DL105" s="23" t="str">
        <f t="shared" si="105"/>
        <v/>
      </c>
      <c r="DM105" s="23" t="str">
        <f t="shared" si="106"/>
        <v/>
      </c>
      <c r="DN105" s="23" t="str">
        <f t="shared" si="107"/>
        <v/>
      </c>
      <c r="DO105" s="23" t="str">
        <f t="shared" si="108"/>
        <v/>
      </c>
      <c r="DP105" s="23" t="str">
        <f t="shared" si="109"/>
        <v/>
      </c>
      <c r="DQ105" s="23" t="str">
        <f t="shared" si="110"/>
        <v/>
      </c>
      <c r="DR105" s="23" t="str">
        <f t="shared" si="111"/>
        <v/>
      </c>
      <c r="DS105" s="23" t="str">
        <f t="shared" si="112"/>
        <v/>
      </c>
      <c r="DT105" s="23" t="str">
        <f t="shared" si="113"/>
        <v/>
      </c>
      <c r="DU105" s="23" t="str">
        <f t="shared" si="114"/>
        <v/>
      </c>
      <c r="DV105" s="23" t="str">
        <f t="shared" si="115"/>
        <v/>
      </c>
      <c r="DW105" s="23" t="str">
        <f t="shared" si="116"/>
        <v/>
      </c>
      <c r="DX105" s="23" t="str">
        <f t="shared" si="117"/>
        <v/>
      </c>
      <c r="DY105" s="23" t="str">
        <f t="shared" si="118"/>
        <v/>
      </c>
      <c r="DZ105" s="23" t="str">
        <f t="shared" si="119"/>
        <v/>
      </c>
      <c r="EA105" s="23" t="str">
        <f t="shared" si="120"/>
        <v/>
      </c>
      <c r="EB105" s="23" t="str">
        <f t="shared" si="121"/>
        <v/>
      </c>
      <c r="EC105" s="23" t="str">
        <f t="shared" si="122"/>
        <v/>
      </c>
      <c r="ED105" s="23" t="str">
        <f t="shared" si="123"/>
        <v/>
      </c>
      <c r="EE105" s="23" t="str">
        <f t="shared" si="124"/>
        <v/>
      </c>
    </row>
    <row r="106" spans="1:135" ht="11.25" customHeight="1">
      <c r="A106" s="21" t="s">
        <v>245</v>
      </c>
      <c r="B106" s="52" t="s">
        <v>81</v>
      </c>
      <c r="C106" s="54" t="s">
        <v>195</v>
      </c>
      <c r="D106" s="21" t="s">
        <v>165</v>
      </c>
      <c r="E106" s="52">
        <v>1</v>
      </c>
      <c r="G106" s="94">
        <v>41423</v>
      </c>
      <c r="H106" s="100"/>
      <c r="I106" s="34"/>
      <c r="J106" s="30"/>
      <c r="K106" s="37"/>
      <c r="L106" s="34">
        <v>1</v>
      </c>
      <c r="M106" s="38" t="s">
        <v>293</v>
      </c>
      <c r="N106" s="37"/>
      <c r="O106" s="20">
        <f t="shared" si="64"/>
        <v>3</v>
      </c>
      <c r="P106" s="20">
        <f t="shared" si="65"/>
        <v>5</v>
      </c>
      <c r="Q106" s="20">
        <f t="shared" si="66"/>
        <v>2013</v>
      </c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  <c r="AV106" s="29"/>
      <c r="AW106" s="29"/>
      <c r="AX106" s="29"/>
      <c r="AY106" s="29"/>
      <c r="AZ106" s="29"/>
      <c r="BA106" s="29"/>
      <c r="BB106" s="29"/>
      <c r="DC106" s="23" t="str">
        <f t="shared" si="96"/>
        <v/>
      </c>
      <c r="DD106" s="23" t="str">
        <f t="shared" si="97"/>
        <v/>
      </c>
      <c r="DE106" s="23" t="str">
        <f t="shared" si="98"/>
        <v/>
      </c>
      <c r="DF106" s="23" t="str">
        <f t="shared" si="99"/>
        <v/>
      </c>
      <c r="DG106" s="23" t="str">
        <f t="shared" si="100"/>
        <v/>
      </c>
      <c r="DH106" s="23" t="str">
        <f t="shared" si="101"/>
        <v/>
      </c>
      <c r="DI106" s="23" t="str">
        <f t="shared" si="102"/>
        <v/>
      </c>
      <c r="DJ106" s="23" t="str">
        <f t="shared" si="103"/>
        <v/>
      </c>
      <c r="DK106" s="23" t="str">
        <f t="shared" si="104"/>
        <v/>
      </c>
      <c r="DL106" s="23" t="str">
        <f t="shared" si="105"/>
        <v/>
      </c>
      <c r="DM106" s="23" t="str">
        <f t="shared" si="106"/>
        <v/>
      </c>
      <c r="DN106" s="23" t="str">
        <f t="shared" si="107"/>
        <v/>
      </c>
      <c r="DO106" s="23" t="str">
        <f t="shared" si="108"/>
        <v/>
      </c>
      <c r="DP106" s="23" t="str">
        <f t="shared" si="109"/>
        <v/>
      </c>
      <c r="DQ106" s="23" t="str">
        <f t="shared" si="110"/>
        <v/>
      </c>
      <c r="DR106" s="23" t="str">
        <f t="shared" si="111"/>
        <v/>
      </c>
      <c r="DS106" s="23" t="str">
        <f t="shared" si="112"/>
        <v/>
      </c>
      <c r="DT106" s="23" t="str">
        <f t="shared" si="113"/>
        <v/>
      </c>
      <c r="DU106" s="23" t="str">
        <f t="shared" si="114"/>
        <v/>
      </c>
      <c r="DV106" s="23" t="str">
        <f t="shared" si="115"/>
        <v/>
      </c>
      <c r="DW106" s="23" t="str">
        <f t="shared" si="116"/>
        <v/>
      </c>
      <c r="DX106" s="23" t="str">
        <f t="shared" si="117"/>
        <v/>
      </c>
      <c r="DY106" s="23" t="str">
        <f t="shared" si="118"/>
        <v/>
      </c>
      <c r="DZ106" s="23" t="str">
        <f t="shared" si="119"/>
        <v/>
      </c>
      <c r="EA106" s="23" t="str">
        <f t="shared" si="120"/>
        <v/>
      </c>
      <c r="EB106" s="23" t="str">
        <f t="shared" si="121"/>
        <v/>
      </c>
      <c r="EC106" s="23" t="str">
        <f t="shared" si="122"/>
        <v/>
      </c>
      <c r="ED106" s="23" t="str">
        <f t="shared" si="123"/>
        <v/>
      </c>
      <c r="EE106" s="23" t="str">
        <f t="shared" si="124"/>
        <v/>
      </c>
    </row>
    <row r="107" spans="1:135" ht="11.25" customHeight="1">
      <c r="A107" s="70" t="s">
        <v>245</v>
      </c>
      <c r="B107" s="80" t="s">
        <v>81</v>
      </c>
      <c r="C107" s="80" t="s">
        <v>158</v>
      </c>
      <c r="D107" s="70" t="s">
        <v>138</v>
      </c>
      <c r="E107" s="80">
        <v>1</v>
      </c>
      <c r="F107" s="80" t="s">
        <v>223</v>
      </c>
      <c r="G107" s="95">
        <v>41521</v>
      </c>
      <c r="H107" s="99">
        <v>41524</v>
      </c>
      <c r="I107" s="72"/>
      <c r="J107" s="73"/>
      <c r="K107" s="74"/>
      <c r="L107" s="72">
        <v>1</v>
      </c>
      <c r="M107" s="75" t="s">
        <v>293</v>
      </c>
      <c r="N107" s="74"/>
      <c r="O107" s="76">
        <f t="shared" si="64"/>
        <v>1</v>
      </c>
      <c r="P107" s="76">
        <f t="shared" si="65"/>
        <v>9</v>
      </c>
      <c r="Q107" s="76">
        <f t="shared" si="66"/>
        <v>2013</v>
      </c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DC107" s="23" t="str">
        <f t="shared" si="96"/>
        <v/>
      </c>
      <c r="DD107" s="23" t="str">
        <f t="shared" si="97"/>
        <v/>
      </c>
      <c r="DE107" s="23" t="str">
        <f t="shared" si="98"/>
        <v/>
      </c>
      <c r="DF107" s="23" t="str">
        <f t="shared" si="99"/>
        <v/>
      </c>
      <c r="DG107" s="23" t="str">
        <f t="shared" si="100"/>
        <v/>
      </c>
      <c r="DH107" s="23" t="str">
        <f t="shared" si="101"/>
        <v/>
      </c>
      <c r="DI107" s="23" t="str">
        <f t="shared" si="102"/>
        <v/>
      </c>
      <c r="DJ107" s="23" t="str">
        <f t="shared" si="103"/>
        <v/>
      </c>
      <c r="DK107" s="23" t="str">
        <f t="shared" si="104"/>
        <v/>
      </c>
      <c r="DL107" s="23" t="str">
        <f t="shared" si="105"/>
        <v/>
      </c>
      <c r="DM107" s="23" t="str">
        <f t="shared" si="106"/>
        <v/>
      </c>
      <c r="DN107" s="23" t="str">
        <f t="shared" si="107"/>
        <v/>
      </c>
      <c r="DO107" s="23" t="str">
        <f t="shared" si="108"/>
        <v/>
      </c>
      <c r="DP107" s="23" t="str">
        <f t="shared" si="109"/>
        <v/>
      </c>
      <c r="DQ107" s="23" t="str">
        <f t="shared" si="110"/>
        <v/>
      </c>
      <c r="DR107" s="23" t="str">
        <f t="shared" si="111"/>
        <v/>
      </c>
      <c r="DS107" s="23" t="str">
        <f t="shared" si="112"/>
        <v/>
      </c>
      <c r="DT107" s="23" t="str">
        <f t="shared" si="113"/>
        <v/>
      </c>
      <c r="DU107" s="23" t="str">
        <f t="shared" si="114"/>
        <v/>
      </c>
      <c r="DV107" s="23" t="str">
        <f t="shared" si="115"/>
        <v/>
      </c>
      <c r="DW107" s="23" t="str">
        <f t="shared" si="116"/>
        <v/>
      </c>
      <c r="DX107" s="23" t="str">
        <f t="shared" si="117"/>
        <v/>
      </c>
      <c r="DY107" s="23" t="str">
        <f t="shared" si="118"/>
        <v/>
      </c>
      <c r="DZ107" s="23" t="str">
        <f t="shared" si="119"/>
        <v/>
      </c>
      <c r="EA107" s="23" t="str">
        <f t="shared" si="120"/>
        <v/>
      </c>
      <c r="EB107" s="23" t="str">
        <f t="shared" si="121"/>
        <v/>
      </c>
      <c r="EC107" s="23" t="str">
        <f t="shared" si="122"/>
        <v/>
      </c>
      <c r="ED107" s="23" t="str">
        <f t="shared" si="123"/>
        <v/>
      </c>
      <c r="EE107" s="23" t="str">
        <f t="shared" si="124"/>
        <v/>
      </c>
    </row>
    <row r="108" spans="1:135" ht="11.25" customHeight="1">
      <c r="A108" s="21" t="s">
        <v>245</v>
      </c>
      <c r="B108" s="52" t="s">
        <v>72</v>
      </c>
      <c r="C108" s="54" t="s">
        <v>196</v>
      </c>
      <c r="D108" s="21" t="s">
        <v>50</v>
      </c>
      <c r="E108" s="52">
        <v>1</v>
      </c>
      <c r="F108" s="54" t="s">
        <v>246</v>
      </c>
      <c r="G108" s="94">
        <v>41524</v>
      </c>
      <c r="H108" s="100"/>
      <c r="I108" s="34"/>
      <c r="J108" s="30"/>
      <c r="K108" s="37"/>
      <c r="L108" s="34">
        <v>1</v>
      </c>
      <c r="M108" s="38" t="s">
        <v>293</v>
      </c>
      <c r="N108" s="37"/>
      <c r="O108" s="20">
        <f t="shared" si="64"/>
        <v>1</v>
      </c>
      <c r="P108" s="20">
        <f t="shared" si="65"/>
        <v>9</v>
      </c>
      <c r="Q108" s="20">
        <f t="shared" si="66"/>
        <v>2013</v>
      </c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DC108" s="23" t="str">
        <f t="shared" si="96"/>
        <v/>
      </c>
      <c r="DD108" s="23" t="str">
        <f t="shared" si="97"/>
        <v/>
      </c>
      <c r="DE108" s="23" t="str">
        <f t="shared" si="98"/>
        <v/>
      </c>
      <c r="DF108" s="23" t="str">
        <f t="shared" si="99"/>
        <v/>
      </c>
      <c r="DG108" s="23" t="str">
        <f t="shared" si="100"/>
        <v/>
      </c>
      <c r="DH108" s="23" t="str">
        <f t="shared" si="101"/>
        <v/>
      </c>
      <c r="DI108" s="23" t="str">
        <f t="shared" si="102"/>
        <v/>
      </c>
      <c r="DJ108" s="23" t="str">
        <f t="shared" si="103"/>
        <v/>
      </c>
      <c r="DK108" s="23" t="str">
        <f t="shared" si="104"/>
        <v/>
      </c>
      <c r="DL108" s="23" t="str">
        <f t="shared" si="105"/>
        <v/>
      </c>
      <c r="DM108" s="23" t="str">
        <f t="shared" si="106"/>
        <v/>
      </c>
      <c r="DN108" s="23" t="str">
        <f t="shared" si="107"/>
        <v/>
      </c>
      <c r="DO108" s="23" t="str">
        <f t="shared" si="108"/>
        <v/>
      </c>
      <c r="DP108" s="23" t="str">
        <f t="shared" si="109"/>
        <v/>
      </c>
      <c r="DQ108" s="23" t="str">
        <f t="shared" si="110"/>
        <v/>
      </c>
      <c r="DR108" s="23" t="str">
        <f t="shared" si="111"/>
        <v/>
      </c>
      <c r="DS108" s="23" t="str">
        <f t="shared" si="112"/>
        <v/>
      </c>
      <c r="DT108" s="23" t="str">
        <f t="shared" si="113"/>
        <v/>
      </c>
      <c r="DU108" s="23" t="str">
        <f t="shared" si="114"/>
        <v/>
      </c>
      <c r="DV108" s="23" t="str">
        <f t="shared" si="115"/>
        <v/>
      </c>
      <c r="DW108" s="23" t="str">
        <f t="shared" si="116"/>
        <v/>
      </c>
      <c r="DX108" s="23" t="str">
        <f t="shared" si="117"/>
        <v/>
      </c>
      <c r="DY108" s="23" t="str">
        <f t="shared" si="118"/>
        <v/>
      </c>
      <c r="DZ108" s="23" t="str">
        <f t="shared" si="119"/>
        <v/>
      </c>
      <c r="EA108" s="23" t="str">
        <f t="shared" si="120"/>
        <v/>
      </c>
      <c r="EB108" s="23" t="str">
        <f t="shared" si="121"/>
        <v/>
      </c>
      <c r="EC108" s="23" t="str">
        <f t="shared" si="122"/>
        <v/>
      </c>
      <c r="ED108" s="23" t="str">
        <f t="shared" si="123"/>
        <v/>
      </c>
      <c r="EE108" s="23" t="str">
        <f t="shared" si="124"/>
        <v/>
      </c>
    </row>
    <row r="109" spans="1:135" ht="11.25" customHeight="1">
      <c r="A109" s="70" t="s">
        <v>245</v>
      </c>
      <c r="B109" s="80" t="s">
        <v>81</v>
      </c>
      <c r="C109" s="80" t="s">
        <v>143</v>
      </c>
      <c r="D109" s="70" t="s">
        <v>153</v>
      </c>
      <c r="E109" s="80">
        <v>1</v>
      </c>
      <c r="F109" s="80" t="s">
        <v>223</v>
      </c>
      <c r="G109" s="95">
        <v>41537</v>
      </c>
      <c r="H109" s="99"/>
      <c r="I109" s="72"/>
      <c r="J109" s="73"/>
      <c r="K109" s="74"/>
      <c r="L109" s="72">
        <v>1</v>
      </c>
      <c r="M109" s="75" t="s">
        <v>293</v>
      </c>
      <c r="N109" s="74"/>
      <c r="O109" s="76">
        <f t="shared" si="64"/>
        <v>2</v>
      </c>
      <c r="P109" s="76">
        <f t="shared" si="65"/>
        <v>9</v>
      </c>
      <c r="Q109" s="76">
        <f t="shared" si="66"/>
        <v>2013</v>
      </c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9"/>
      <c r="AV109" s="29"/>
      <c r="AW109" s="29"/>
      <c r="AX109" s="29"/>
      <c r="AY109" s="29"/>
      <c r="AZ109" s="29"/>
      <c r="BA109" s="29"/>
      <c r="BB109" s="29"/>
      <c r="DC109" s="23" t="str">
        <f t="shared" si="96"/>
        <v/>
      </c>
      <c r="DD109" s="23" t="str">
        <f t="shared" si="97"/>
        <v/>
      </c>
      <c r="DE109" s="23" t="str">
        <f t="shared" si="98"/>
        <v/>
      </c>
      <c r="DF109" s="23" t="str">
        <f t="shared" si="99"/>
        <v/>
      </c>
      <c r="DG109" s="23" t="str">
        <f t="shared" si="100"/>
        <v/>
      </c>
      <c r="DH109" s="23" t="str">
        <f t="shared" si="101"/>
        <v/>
      </c>
      <c r="DI109" s="23" t="str">
        <f t="shared" si="102"/>
        <v/>
      </c>
      <c r="DJ109" s="23" t="str">
        <f t="shared" si="103"/>
        <v/>
      </c>
      <c r="DK109" s="23" t="str">
        <f t="shared" si="104"/>
        <v/>
      </c>
      <c r="DL109" s="23" t="str">
        <f t="shared" si="105"/>
        <v/>
      </c>
      <c r="DM109" s="23" t="str">
        <f t="shared" si="106"/>
        <v/>
      </c>
      <c r="DN109" s="23" t="str">
        <f t="shared" si="107"/>
        <v/>
      </c>
      <c r="DO109" s="23" t="str">
        <f t="shared" si="108"/>
        <v/>
      </c>
      <c r="DP109" s="23" t="str">
        <f t="shared" si="109"/>
        <v/>
      </c>
      <c r="DQ109" s="23" t="str">
        <f t="shared" si="110"/>
        <v/>
      </c>
      <c r="DR109" s="23" t="str">
        <f t="shared" si="111"/>
        <v/>
      </c>
      <c r="DS109" s="23" t="str">
        <f t="shared" si="112"/>
        <v/>
      </c>
      <c r="DT109" s="23" t="str">
        <f t="shared" si="113"/>
        <v/>
      </c>
      <c r="DU109" s="23" t="str">
        <f t="shared" si="114"/>
        <v/>
      </c>
      <c r="DV109" s="23" t="str">
        <f t="shared" si="115"/>
        <v/>
      </c>
      <c r="DW109" s="23" t="str">
        <f t="shared" si="116"/>
        <v/>
      </c>
      <c r="DX109" s="23" t="str">
        <f t="shared" si="117"/>
        <v/>
      </c>
      <c r="DY109" s="23" t="str">
        <f t="shared" si="118"/>
        <v/>
      </c>
      <c r="DZ109" s="23" t="str">
        <f t="shared" si="119"/>
        <v/>
      </c>
      <c r="EA109" s="23" t="str">
        <f t="shared" si="120"/>
        <v/>
      </c>
      <c r="EB109" s="23" t="str">
        <f t="shared" si="121"/>
        <v/>
      </c>
      <c r="EC109" s="23" t="str">
        <f t="shared" si="122"/>
        <v/>
      </c>
      <c r="ED109" s="23" t="str">
        <f t="shared" si="123"/>
        <v/>
      </c>
      <c r="EE109" s="23" t="str">
        <f t="shared" si="124"/>
        <v/>
      </c>
    </row>
    <row r="110" spans="1:135" ht="11.25" customHeight="1">
      <c r="A110" s="21" t="s">
        <v>245</v>
      </c>
      <c r="B110" s="52" t="s">
        <v>81</v>
      </c>
      <c r="C110" s="54" t="s">
        <v>197</v>
      </c>
      <c r="D110" s="21" t="s">
        <v>153</v>
      </c>
      <c r="E110" s="52">
        <v>1</v>
      </c>
      <c r="F110" s="54" t="s">
        <v>223</v>
      </c>
      <c r="G110" s="94">
        <v>41538</v>
      </c>
      <c r="H110" s="100">
        <v>41541</v>
      </c>
      <c r="I110" s="34"/>
      <c r="J110" s="30"/>
      <c r="K110" s="37"/>
      <c r="L110" s="34">
        <v>1</v>
      </c>
      <c r="M110" s="38" t="s">
        <v>293</v>
      </c>
      <c r="N110" s="37"/>
      <c r="O110" s="20">
        <f t="shared" ref="O110:O184" si="125">IF(DAY(G110)&lt;=10,1,IF(DAY(G110)&gt;20,3,2))</f>
        <v>3</v>
      </c>
      <c r="P110" s="20">
        <f t="shared" ref="P110:P184" si="126">MONTH(G110)</f>
        <v>9</v>
      </c>
      <c r="Q110" s="20">
        <f t="shared" ref="Q110:Q184" si="127">YEAR(G110)</f>
        <v>2013</v>
      </c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9"/>
      <c r="AV110" s="29"/>
      <c r="AW110" s="29"/>
      <c r="AX110" s="29"/>
      <c r="AY110" s="29"/>
      <c r="AZ110" s="29"/>
      <c r="BA110" s="29"/>
      <c r="BB110" s="29"/>
      <c r="DC110" s="23" t="str">
        <f t="shared" si="96"/>
        <v/>
      </c>
      <c r="DD110" s="23" t="str">
        <f t="shared" si="97"/>
        <v/>
      </c>
      <c r="DE110" s="23" t="str">
        <f t="shared" si="98"/>
        <v/>
      </c>
      <c r="DF110" s="23" t="str">
        <f t="shared" si="99"/>
        <v/>
      </c>
      <c r="DG110" s="23" t="str">
        <f t="shared" si="100"/>
        <v/>
      </c>
      <c r="DH110" s="23" t="str">
        <f t="shared" si="101"/>
        <v/>
      </c>
      <c r="DI110" s="23" t="str">
        <f t="shared" si="102"/>
        <v/>
      </c>
      <c r="DJ110" s="23" t="str">
        <f t="shared" si="103"/>
        <v/>
      </c>
      <c r="DK110" s="23" t="str">
        <f t="shared" si="104"/>
        <v/>
      </c>
      <c r="DL110" s="23" t="str">
        <f t="shared" si="105"/>
        <v/>
      </c>
      <c r="DM110" s="23" t="str">
        <f t="shared" si="106"/>
        <v/>
      </c>
      <c r="DN110" s="23" t="str">
        <f t="shared" si="107"/>
        <v/>
      </c>
      <c r="DO110" s="23" t="str">
        <f t="shared" si="108"/>
        <v/>
      </c>
      <c r="DP110" s="23" t="str">
        <f t="shared" si="109"/>
        <v/>
      </c>
      <c r="DQ110" s="23" t="str">
        <f t="shared" si="110"/>
        <v/>
      </c>
      <c r="DR110" s="23" t="str">
        <f t="shared" si="111"/>
        <v/>
      </c>
      <c r="DS110" s="23" t="str">
        <f t="shared" si="112"/>
        <v/>
      </c>
      <c r="DT110" s="23" t="str">
        <f t="shared" si="113"/>
        <v/>
      </c>
      <c r="DU110" s="23" t="str">
        <f t="shared" si="114"/>
        <v/>
      </c>
      <c r="DV110" s="23" t="str">
        <f t="shared" si="115"/>
        <v/>
      </c>
      <c r="DW110" s="23" t="str">
        <f t="shared" si="116"/>
        <v/>
      </c>
      <c r="DX110" s="23" t="str">
        <f t="shared" si="117"/>
        <v/>
      </c>
      <c r="DY110" s="23" t="str">
        <f t="shared" si="118"/>
        <v/>
      </c>
      <c r="DZ110" s="23" t="str">
        <f t="shared" si="119"/>
        <v/>
      </c>
      <c r="EA110" s="23" t="str">
        <f t="shared" si="120"/>
        <v/>
      </c>
      <c r="EB110" s="23" t="str">
        <f t="shared" si="121"/>
        <v/>
      </c>
      <c r="EC110" s="23" t="str">
        <f t="shared" si="122"/>
        <v/>
      </c>
      <c r="ED110" s="23" t="str">
        <f t="shared" si="123"/>
        <v/>
      </c>
      <c r="EE110" s="23" t="str">
        <f t="shared" si="124"/>
        <v/>
      </c>
    </row>
    <row r="111" spans="1:135" ht="11.25" customHeight="1">
      <c r="A111" s="70" t="s">
        <v>245</v>
      </c>
      <c r="B111" s="80" t="s">
        <v>81</v>
      </c>
      <c r="C111" s="80" t="s">
        <v>154</v>
      </c>
      <c r="D111" s="70" t="s">
        <v>141</v>
      </c>
      <c r="E111" s="80">
        <v>1</v>
      </c>
      <c r="F111" s="80" t="s">
        <v>223</v>
      </c>
      <c r="G111" s="95">
        <v>41539</v>
      </c>
      <c r="H111" s="99">
        <v>41540</v>
      </c>
      <c r="I111" s="72"/>
      <c r="J111" s="73"/>
      <c r="K111" s="74"/>
      <c r="L111" s="72">
        <v>1</v>
      </c>
      <c r="M111" s="75" t="s">
        <v>293</v>
      </c>
      <c r="N111" s="74"/>
      <c r="O111" s="76">
        <f t="shared" si="125"/>
        <v>3</v>
      </c>
      <c r="P111" s="76">
        <f t="shared" si="126"/>
        <v>9</v>
      </c>
      <c r="Q111" s="76">
        <f t="shared" si="127"/>
        <v>2013</v>
      </c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DC111" s="23" t="str">
        <f t="shared" ref="DC111:DC147" si="128">IF(Q111=1977,IF($E111=0,"",$E111),"")</f>
        <v/>
      </c>
      <c r="DD111" s="23" t="str">
        <f t="shared" ref="DD111:DD147" si="129">IF(Q111=1978,IF($E111=0,"",$E111),"")</f>
        <v/>
      </c>
      <c r="DE111" s="23" t="str">
        <f t="shared" ref="DE111:DE147" si="130">IF(Q111=1979,IF($E111=0,"",$E111),"")</f>
        <v/>
      </c>
      <c r="DF111" s="23" t="str">
        <f t="shared" ref="DF111:DF147" si="131">IF(Q111=1980,IF($E111=0,"",$E111),"")</f>
        <v/>
      </c>
      <c r="DG111" s="23" t="str">
        <f t="shared" ref="DG111:DG147" si="132">IF(Q111=1981,IF($E111=0,"",$E111),"")</f>
        <v/>
      </c>
      <c r="DH111" s="23" t="str">
        <f t="shared" ref="DH111:DH147" si="133">IF(Q111=1982,IF($E111=0,"",$E111),"")</f>
        <v/>
      </c>
      <c r="DI111" s="23" t="str">
        <f t="shared" ref="DI111:DI147" si="134">IF(Q111=1983,IF($E111=0,"",$E111),"")</f>
        <v/>
      </c>
      <c r="DJ111" s="23" t="str">
        <f t="shared" ref="DJ111:DJ147" si="135">IF(Q111=1984,IF($E111=0,"",$E111),"")</f>
        <v/>
      </c>
      <c r="DK111" s="23" t="str">
        <f t="shared" ref="DK111:DK147" si="136">IF(Q111=1985,IF($E111=0,"",$E111),"")</f>
        <v/>
      </c>
      <c r="DL111" s="23" t="str">
        <f t="shared" ref="DL111:DL147" si="137">IF(Q111=1986,IF($E111=0,"",$E111),"")</f>
        <v/>
      </c>
      <c r="DM111" s="23" t="str">
        <f t="shared" ref="DM111:DM147" si="138">IF(Q111=1987,IF($E111=0,"",$E111),"")</f>
        <v/>
      </c>
      <c r="DN111" s="23" t="str">
        <f t="shared" ref="DN111:DN147" si="139">IF(Q111=1988,IF($E111=0,"",$E111),"")</f>
        <v/>
      </c>
      <c r="DO111" s="23" t="str">
        <f t="shared" ref="DO111:DO147" si="140">IF(Q111=1989,IF($E111=0,"",$E111),"")</f>
        <v/>
      </c>
      <c r="DP111" s="23" t="str">
        <f t="shared" ref="DP111:DP147" si="141">IF(Q111=1990,IF($E111=0,"",$E111),"")</f>
        <v/>
      </c>
      <c r="DQ111" s="23" t="str">
        <f t="shared" ref="DQ111:DQ147" si="142">IF(Q111=1991,IF($E111=0,"",$E111),"")</f>
        <v/>
      </c>
      <c r="DR111" s="23" t="str">
        <f t="shared" ref="DR111:DR147" si="143">IF(Q111=1992,IF($E111=0,"",$E111),"")</f>
        <v/>
      </c>
      <c r="DS111" s="23" t="str">
        <f t="shared" ref="DS111:DS147" si="144">IF(Q111=1993,IF($E111=0,"",$E111),"")</f>
        <v/>
      </c>
      <c r="DT111" s="23" t="str">
        <f t="shared" ref="DT111:DT147" si="145">IF(Q111=1994,IF($E111=0,"",$E111),"")</f>
        <v/>
      </c>
      <c r="DU111" s="23" t="str">
        <f t="shared" ref="DU111:DU147" si="146">IF(Q111=1995,IF($E111=0,"",$E111),"")</f>
        <v/>
      </c>
      <c r="DV111" s="23" t="str">
        <f t="shared" ref="DV111:DV147" si="147">IF(Q111=1996,IF($E111=0,"",$E111),"")</f>
        <v/>
      </c>
      <c r="DW111" s="23" t="str">
        <f t="shared" ref="DW111:DW147" si="148">IF(Q111=1997,IF($E111=0,"",$E111),"")</f>
        <v/>
      </c>
      <c r="DX111" s="23" t="str">
        <f t="shared" ref="DX111:DX147" si="149">IF(Q111=1998,IF($E111=0,"",$E111),"")</f>
        <v/>
      </c>
      <c r="DY111" s="23" t="str">
        <f t="shared" ref="DY111:DY147" si="150">IF(Q111=1999,IF($E111=0,"",$E111),"")</f>
        <v/>
      </c>
      <c r="DZ111" s="23" t="str">
        <f t="shared" ref="DZ111:DZ147" si="151">IF(Q111=2000,IF($E111=0,"",$E111),"")</f>
        <v/>
      </c>
      <c r="EA111" s="23" t="str">
        <f t="shared" ref="EA111:EA147" si="152">IF(Q111=2001,IF($E111=0,"",$E111),"")</f>
        <v/>
      </c>
      <c r="EB111" s="23" t="str">
        <f t="shared" ref="EB111:EB147" si="153">IF(Q111=2002,IF($E111=0,"",$E111),"")</f>
        <v/>
      </c>
      <c r="EC111" s="23" t="str">
        <f t="shared" ref="EC111:EC147" si="154">IF(Q111=2003,IF($E111=0,"",$E111),"")</f>
        <v/>
      </c>
      <c r="ED111" s="23" t="str">
        <f t="shared" ref="ED111:ED147" si="155">IF(Q111=2004,IF($E111=0,"",$E111),"")</f>
        <v/>
      </c>
      <c r="EE111" s="23" t="str">
        <f t="shared" ref="EE111:EE147" si="156">IF(Q111=2005,IF($E111=0,"",$E111),"")</f>
        <v/>
      </c>
    </row>
    <row r="112" spans="1:135" ht="11.25" customHeight="1">
      <c r="A112" s="21" t="s">
        <v>245</v>
      </c>
      <c r="B112" s="52" t="s">
        <v>78</v>
      </c>
      <c r="C112" s="54" t="s">
        <v>198</v>
      </c>
      <c r="D112" s="21" t="s">
        <v>240</v>
      </c>
      <c r="E112" s="52">
        <v>1</v>
      </c>
      <c r="F112" s="54" t="s">
        <v>215</v>
      </c>
      <c r="G112" s="94">
        <v>41543</v>
      </c>
      <c r="H112" s="100"/>
      <c r="I112" s="34"/>
      <c r="J112" s="30"/>
      <c r="K112" s="37"/>
      <c r="L112" s="34">
        <v>1</v>
      </c>
      <c r="M112" s="38" t="s">
        <v>293</v>
      </c>
      <c r="N112" s="37"/>
      <c r="O112" s="20">
        <f t="shared" si="125"/>
        <v>3</v>
      </c>
      <c r="P112" s="20">
        <f t="shared" si="126"/>
        <v>9</v>
      </c>
      <c r="Q112" s="20">
        <f t="shared" si="127"/>
        <v>2013</v>
      </c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DC112" s="23" t="str">
        <f t="shared" si="128"/>
        <v/>
      </c>
      <c r="DD112" s="23" t="str">
        <f t="shared" si="129"/>
        <v/>
      </c>
      <c r="DE112" s="23" t="str">
        <f t="shared" si="130"/>
        <v/>
      </c>
      <c r="DF112" s="23" t="str">
        <f t="shared" si="131"/>
        <v/>
      </c>
      <c r="DG112" s="23" t="str">
        <f t="shared" si="132"/>
        <v/>
      </c>
      <c r="DH112" s="23" t="str">
        <f t="shared" si="133"/>
        <v/>
      </c>
      <c r="DI112" s="23" t="str">
        <f t="shared" si="134"/>
        <v/>
      </c>
      <c r="DJ112" s="23" t="str">
        <f t="shared" si="135"/>
        <v/>
      </c>
      <c r="DK112" s="23" t="str">
        <f t="shared" si="136"/>
        <v/>
      </c>
      <c r="DL112" s="23" t="str">
        <f t="shared" si="137"/>
        <v/>
      </c>
      <c r="DM112" s="23" t="str">
        <f t="shared" si="138"/>
        <v/>
      </c>
      <c r="DN112" s="23" t="str">
        <f t="shared" si="139"/>
        <v/>
      </c>
      <c r="DO112" s="23" t="str">
        <f t="shared" si="140"/>
        <v/>
      </c>
      <c r="DP112" s="23" t="str">
        <f t="shared" si="141"/>
        <v/>
      </c>
      <c r="DQ112" s="23" t="str">
        <f t="shared" si="142"/>
        <v/>
      </c>
      <c r="DR112" s="23" t="str">
        <f t="shared" si="143"/>
        <v/>
      </c>
      <c r="DS112" s="23" t="str">
        <f t="shared" si="144"/>
        <v/>
      </c>
      <c r="DT112" s="23" t="str">
        <f t="shared" si="145"/>
        <v/>
      </c>
      <c r="DU112" s="23" t="str">
        <f t="shared" si="146"/>
        <v/>
      </c>
      <c r="DV112" s="23" t="str">
        <f t="shared" si="147"/>
        <v/>
      </c>
      <c r="DW112" s="23" t="str">
        <f t="shared" si="148"/>
        <v/>
      </c>
      <c r="DX112" s="23" t="str">
        <f t="shared" si="149"/>
        <v/>
      </c>
      <c r="DY112" s="23" t="str">
        <f t="shared" si="150"/>
        <v/>
      </c>
      <c r="DZ112" s="23" t="str">
        <f t="shared" si="151"/>
        <v/>
      </c>
      <c r="EA112" s="23" t="str">
        <f t="shared" si="152"/>
        <v/>
      </c>
      <c r="EB112" s="23" t="str">
        <f t="shared" si="153"/>
        <v/>
      </c>
      <c r="EC112" s="23" t="str">
        <f t="shared" si="154"/>
        <v/>
      </c>
      <c r="ED112" s="23" t="str">
        <f t="shared" si="155"/>
        <v/>
      </c>
      <c r="EE112" s="23" t="str">
        <f t="shared" si="156"/>
        <v/>
      </c>
    </row>
    <row r="113" spans="1:135" ht="11.25" customHeight="1">
      <c r="A113" s="70" t="s">
        <v>245</v>
      </c>
      <c r="B113" s="80" t="s">
        <v>81</v>
      </c>
      <c r="C113" s="80" t="s">
        <v>156</v>
      </c>
      <c r="D113" s="70" t="s">
        <v>141</v>
      </c>
      <c r="E113" s="80">
        <v>1</v>
      </c>
      <c r="F113" s="80" t="s">
        <v>223</v>
      </c>
      <c r="G113" s="95">
        <v>41543</v>
      </c>
      <c r="H113" s="99"/>
      <c r="I113" s="72"/>
      <c r="J113" s="73"/>
      <c r="K113" s="74"/>
      <c r="L113" s="72">
        <v>1</v>
      </c>
      <c r="M113" s="75" t="s">
        <v>293</v>
      </c>
      <c r="N113" s="74"/>
      <c r="O113" s="76">
        <f t="shared" si="125"/>
        <v>3</v>
      </c>
      <c r="P113" s="76">
        <f t="shared" si="126"/>
        <v>9</v>
      </c>
      <c r="Q113" s="76">
        <f t="shared" si="127"/>
        <v>2013</v>
      </c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  <c r="AV113" s="29"/>
      <c r="AW113" s="29"/>
      <c r="AX113" s="29"/>
      <c r="AY113" s="29"/>
      <c r="AZ113" s="29"/>
      <c r="BA113" s="29"/>
      <c r="BB113" s="29"/>
      <c r="DC113" s="23" t="str">
        <f t="shared" si="128"/>
        <v/>
      </c>
      <c r="DD113" s="23" t="str">
        <f t="shared" si="129"/>
        <v/>
      </c>
      <c r="DE113" s="23" t="str">
        <f t="shared" si="130"/>
        <v/>
      </c>
      <c r="DF113" s="23" t="str">
        <f t="shared" si="131"/>
        <v/>
      </c>
      <c r="DG113" s="23" t="str">
        <f t="shared" si="132"/>
        <v/>
      </c>
      <c r="DH113" s="23" t="str">
        <f t="shared" si="133"/>
        <v/>
      </c>
      <c r="DI113" s="23" t="str">
        <f t="shared" si="134"/>
        <v/>
      </c>
      <c r="DJ113" s="23" t="str">
        <f t="shared" si="135"/>
        <v/>
      </c>
      <c r="DK113" s="23" t="str">
        <f t="shared" si="136"/>
        <v/>
      </c>
      <c r="DL113" s="23" t="str">
        <f t="shared" si="137"/>
        <v/>
      </c>
      <c r="DM113" s="23" t="str">
        <f t="shared" si="138"/>
        <v/>
      </c>
      <c r="DN113" s="23" t="str">
        <f t="shared" si="139"/>
        <v/>
      </c>
      <c r="DO113" s="23" t="str">
        <f t="shared" si="140"/>
        <v/>
      </c>
      <c r="DP113" s="23" t="str">
        <f t="shared" si="141"/>
        <v/>
      </c>
      <c r="DQ113" s="23" t="str">
        <f t="shared" si="142"/>
        <v/>
      </c>
      <c r="DR113" s="23" t="str">
        <f t="shared" si="143"/>
        <v/>
      </c>
      <c r="DS113" s="23" t="str">
        <f t="shared" si="144"/>
        <v/>
      </c>
      <c r="DT113" s="23" t="str">
        <f t="shared" si="145"/>
        <v/>
      </c>
      <c r="DU113" s="23" t="str">
        <f t="shared" si="146"/>
        <v/>
      </c>
      <c r="DV113" s="23" t="str">
        <f t="shared" si="147"/>
        <v/>
      </c>
      <c r="DW113" s="23" t="str">
        <f t="shared" si="148"/>
        <v/>
      </c>
      <c r="DX113" s="23" t="str">
        <f t="shared" si="149"/>
        <v/>
      </c>
      <c r="DY113" s="23" t="str">
        <f t="shared" si="150"/>
        <v/>
      </c>
      <c r="DZ113" s="23" t="str">
        <f t="shared" si="151"/>
        <v/>
      </c>
      <c r="EA113" s="23" t="str">
        <f t="shared" si="152"/>
        <v/>
      </c>
      <c r="EB113" s="23" t="str">
        <f t="shared" si="153"/>
        <v/>
      </c>
      <c r="EC113" s="23" t="str">
        <f t="shared" si="154"/>
        <v/>
      </c>
      <c r="ED113" s="23" t="str">
        <f t="shared" si="155"/>
        <v/>
      </c>
      <c r="EE113" s="23" t="str">
        <f t="shared" si="156"/>
        <v/>
      </c>
    </row>
    <row r="114" spans="1:135" ht="11.25" customHeight="1">
      <c r="A114" s="21" t="s">
        <v>245</v>
      </c>
      <c r="B114" s="52" t="s">
        <v>81</v>
      </c>
      <c r="C114" s="54" t="s">
        <v>199</v>
      </c>
      <c r="D114" s="21" t="s">
        <v>165</v>
      </c>
      <c r="E114" s="52">
        <v>1</v>
      </c>
      <c r="F114" s="54" t="s">
        <v>223</v>
      </c>
      <c r="G114" s="94">
        <v>41543</v>
      </c>
      <c r="H114" s="100">
        <v>41548</v>
      </c>
      <c r="I114" s="34"/>
      <c r="J114" s="30"/>
      <c r="K114" s="37"/>
      <c r="L114" s="34">
        <v>1</v>
      </c>
      <c r="M114" s="38" t="s">
        <v>293</v>
      </c>
      <c r="N114" s="37"/>
      <c r="O114" s="20">
        <f t="shared" si="125"/>
        <v>3</v>
      </c>
      <c r="P114" s="20">
        <f t="shared" si="126"/>
        <v>9</v>
      </c>
      <c r="Q114" s="20">
        <f t="shared" si="127"/>
        <v>2013</v>
      </c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  <c r="AS114" s="29"/>
      <c r="AT114" s="29"/>
      <c r="AU114" s="29"/>
      <c r="AV114" s="29"/>
      <c r="AW114" s="29"/>
      <c r="AX114" s="29"/>
      <c r="AY114" s="29"/>
      <c r="AZ114" s="29"/>
      <c r="BA114" s="29"/>
      <c r="BB114" s="29"/>
      <c r="DC114" s="23" t="str">
        <f t="shared" si="128"/>
        <v/>
      </c>
      <c r="DD114" s="23" t="str">
        <f t="shared" si="129"/>
        <v/>
      </c>
      <c r="DE114" s="23" t="str">
        <f t="shared" si="130"/>
        <v/>
      </c>
      <c r="DF114" s="23" t="str">
        <f t="shared" si="131"/>
        <v/>
      </c>
      <c r="DG114" s="23" t="str">
        <f t="shared" si="132"/>
        <v/>
      </c>
      <c r="DH114" s="23" t="str">
        <f t="shared" si="133"/>
        <v/>
      </c>
      <c r="DI114" s="23" t="str">
        <f t="shared" si="134"/>
        <v/>
      </c>
      <c r="DJ114" s="23" t="str">
        <f t="shared" si="135"/>
        <v/>
      </c>
      <c r="DK114" s="23" t="str">
        <f t="shared" si="136"/>
        <v/>
      </c>
      <c r="DL114" s="23" t="str">
        <f t="shared" si="137"/>
        <v/>
      </c>
      <c r="DM114" s="23" t="str">
        <f t="shared" si="138"/>
        <v/>
      </c>
      <c r="DN114" s="23" t="str">
        <f t="shared" si="139"/>
        <v/>
      </c>
      <c r="DO114" s="23" t="str">
        <f t="shared" si="140"/>
        <v/>
      </c>
      <c r="DP114" s="23" t="str">
        <f t="shared" si="141"/>
        <v/>
      </c>
      <c r="DQ114" s="23" t="str">
        <f t="shared" si="142"/>
        <v/>
      </c>
      <c r="DR114" s="23" t="str">
        <f t="shared" si="143"/>
        <v/>
      </c>
      <c r="DS114" s="23" t="str">
        <f t="shared" si="144"/>
        <v/>
      </c>
      <c r="DT114" s="23" t="str">
        <f t="shared" si="145"/>
        <v/>
      </c>
      <c r="DU114" s="23" t="str">
        <f t="shared" si="146"/>
        <v/>
      </c>
      <c r="DV114" s="23" t="str">
        <f t="shared" si="147"/>
        <v/>
      </c>
      <c r="DW114" s="23" t="str">
        <f t="shared" si="148"/>
        <v/>
      </c>
      <c r="DX114" s="23" t="str">
        <f t="shared" si="149"/>
        <v/>
      </c>
      <c r="DY114" s="23" t="str">
        <f t="shared" si="150"/>
        <v/>
      </c>
      <c r="DZ114" s="23" t="str">
        <f t="shared" si="151"/>
        <v/>
      </c>
      <c r="EA114" s="23" t="str">
        <f t="shared" si="152"/>
        <v/>
      </c>
      <c r="EB114" s="23" t="str">
        <f t="shared" si="153"/>
        <v/>
      </c>
      <c r="EC114" s="23" t="str">
        <f t="shared" si="154"/>
        <v/>
      </c>
      <c r="ED114" s="23" t="str">
        <f t="shared" si="155"/>
        <v/>
      </c>
      <c r="EE114" s="23" t="str">
        <f t="shared" si="156"/>
        <v/>
      </c>
    </row>
    <row r="115" spans="1:135" ht="11.25" customHeight="1">
      <c r="A115" s="70" t="s">
        <v>245</v>
      </c>
      <c r="B115" s="80" t="s">
        <v>81</v>
      </c>
      <c r="C115" s="80" t="s">
        <v>200</v>
      </c>
      <c r="D115" s="70" t="s">
        <v>141</v>
      </c>
      <c r="E115" s="80">
        <v>1</v>
      </c>
      <c r="F115" s="80" t="s">
        <v>223</v>
      </c>
      <c r="G115" s="95">
        <v>41545</v>
      </c>
      <c r="H115" s="99">
        <v>41557</v>
      </c>
      <c r="I115" s="72"/>
      <c r="J115" s="73"/>
      <c r="K115" s="74"/>
      <c r="L115" s="72">
        <v>1</v>
      </c>
      <c r="M115" s="75" t="s">
        <v>293</v>
      </c>
      <c r="N115" s="74"/>
      <c r="O115" s="76">
        <f t="shared" si="125"/>
        <v>3</v>
      </c>
      <c r="P115" s="76">
        <f t="shared" si="126"/>
        <v>9</v>
      </c>
      <c r="Q115" s="76">
        <f t="shared" si="127"/>
        <v>2013</v>
      </c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9"/>
      <c r="AV115" s="29"/>
      <c r="AW115" s="29"/>
      <c r="AX115" s="29"/>
      <c r="AY115" s="29"/>
      <c r="AZ115" s="29"/>
      <c r="BA115" s="29"/>
      <c r="BB115" s="29"/>
      <c r="DC115" s="23" t="str">
        <f t="shared" si="128"/>
        <v/>
      </c>
      <c r="DD115" s="23" t="str">
        <f t="shared" si="129"/>
        <v/>
      </c>
      <c r="DE115" s="23" t="str">
        <f t="shared" si="130"/>
        <v/>
      </c>
      <c r="DF115" s="23" t="str">
        <f t="shared" si="131"/>
        <v/>
      </c>
      <c r="DG115" s="23" t="str">
        <f t="shared" si="132"/>
        <v/>
      </c>
      <c r="DH115" s="23" t="str">
        <f t="shared" si="133"/>
        <v/>
      </c>
      <c r="DI115" s="23" t="str">
        <f t="shared" si="134"/>
        <v/>
      </c>
      <c r="DJ115" s="23" t="str">
        <f t="shared" si="135"/>
        <v/>
      </c>
      <c r="DK115" s="23" t="str">
        <f t="shared" si="136"/>
        <v/>
      </c>
      <c r="DL115" s="23" t="str">
        <f t="shared" si="137"/>
        <v/>
      </c>
      <c r="DM115" s="23" t="str">
        <f t="shared" si="138"/>
        <v/>
      </c>
      <c r="DN115" s="23" t="str">
        <f t="shared" si="139"/>
        <v/>
      </c>
      <c r="DO115" s="23" t="str">
        <f t="shared" si="140"/>
        <v/>
      </c>
      <c r="DP115" s="23" t="str">
        <f t="shared" si="141"/>
        <v/>
      </c>
      <c r="DQ115" s="23" t="str">
        <f t="shared" si="142"/>
        <v/>
      </c>
      <c r="DR115" s="23" t="str">
        <f t="shared" si="143"/>
        <v/>
      </c>
      <c r="DS115" s="23" t="str">
        <f t="shared" si="144"/>
        <v/>
      </c>
      <c r="DT115" s="23" t="str">
        <f t="shared" si="145"/>
        <v/>
      </c>
      <c r="DU115" s="23" t="str">
        <f t="shared" si="146"/>
        <v/>
      </c>
      <c r="DV115" s="23" t="str">
        <f t="shared" si="147"/>
        <v/>
      </c>
      <c r="DW115" s="23" t="str">
        <f t="shared" si="148"/>
        <v/>
      </c>
      <c r="DX115" s="23" t="str">
        <f t="shared" si="149"/>
        <v/>
      </c>
      <c r="DY115" s="23" t="str">
        <f t="shared" si="150"/>
        <v/>
      </c>
      <c r="DZ115" s="23" t="str">
        <f t="shared" si="151"/>
        <v/>
      </c>
      <c r="EA115" s="23" t="str">
        <f t="shared" si="152"/>
        <v/>
      </c>
      <c r="EB115" s="23" t="str">
        <f t="shared" si="153"/>
        <v/>
      </c>
      <c r="EC115" s="23" t="str">
        <f t="shared" si="154"/>
        <v/>
      </c>
      <c r="ED115" s="23" t="str">
        <f t="shared" si="155"/>
        <v/>
      </c>
      <c r="EE115" s="23" t="str">
        <f t="shared" si="156"/>
        <v/>
      </c>
    </row>
    <row r="116" spans="1:135" ht="11.25" customHeight="1">
      <c r="A116" s="21" t="s">
        <v>245</v>
      </c>
      <c r="B116" s="52" t="s">
        <v>81</v>
      </c>
      <c r="C116" s="54" t="s">
        <v>201</v>
      </c>
      <c r="D116" s="21" t="s">
        <v>153</v>
      </c>
      <c r="E116" s="52">
        <v>1</v>
      </c>
      <c r="F116" s="54" t="s">
        <v>223</v>
      </c>
      <c r="G116" s="94">
        <v>41546</v>
      </c>
      <c r="H116" s="100"/>
      <c r="I116" s="34"/>
      <c r="J116" s="30"/>
      <c r="K116" s="37"/>
      <c r="L116" s="34">
        <v>1</v>
      </c>
      <c r="M116" s="38" t="s">
        <v>293</v>
      </c>
      <c r="N116" s="37"/>
      <c r="O116" s="20">
        <f t="shared" si="125"/>
        <v>3</v>
      </c>
      <c r="P116" s="20">
        <f t="shared" si="126"/>
        <v>9</v>
      </c>
      <c r="Q116" s="20">
        <f t="shared" si="127"/>
        <v>2013</v>
      </c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9"/>
      <c r="AV116" s="29"/>
      <c r="AW116" s="29"/>
      <c r="AX116" s="29"/>
      <c r="AY116" s="29"/>
      <c r="AZ116" s="29"/>
      <c r="BA116" s="29"/>
      <c r="BB116" s="29"/>
      <c r="DC116" s="23" t="str">
        <f t="shared" si="128"/>
        <v/>
      </c>
      <c r="DD116" s="23" t="str">
        <f t="shared" si="129"/>
        <v/>
      </c>
      <c r="DE116" s="23" t="str">
        <f t="shared" si="130"/>
        <v/>
      </c>
      <c r="DF116" s="23" t="str">
        <f t="shared" si="131"/>
        <v/>
      </c>
      <c r="DG116" s="23" t="str">
        <f t="shared" si="132"/>
        <v/>
      </c>
      <c r="DH116" s="23" t="str">
        <f t="shared" si="133"/>
        <v/>
      </c>
      <c r="DI116" s="23" t="str">
        <f t="shared" si="134"/>
        <v/>
      </c>
      <c r="DJ116" s="23" t="str">
        <f t="shared" si="135"/>
        <v/>
      </c>
      <c r="DK116" s="23" t="str">
        <f t="shared" si="136"/>
        <v/>
      </c>
      <c r="DL116" s="23" t="str">
        <f t="shared" si="137"/>
        <v/>
      </c>
      <c r="DM116" s="23" t="str">
        <f t="shared" si="138"/>
        <v/>
      </c>
      <c r="DN116" s="23" t="str">
        <f t="shared" si="139"/>
        <v/>
      </c>
      <c r="DO116" s="23" t="str">
        <f t="shared" si="140"/>
        <v/>
      </c>
      <c r="DP116" s="23" t="str">
        <f t="shared" si="141"/>
        <v/>
      </c>
      <c r="DQ116" s="23" t="str">
        <f t="shared" si="142"/>
        <v/>
      </c>
      <c r="DR116" s="23" t="str">
        <f t="shared" si="143"/>
        <v/>
      </c>
      <c r="DS116" s="23" t="str">
        <f t="shared" si="144"/>
        <v/>
      </c>
      <c r="DT116" s="23" t="str">
        <f t="shared" si="145"/>
        <v/>
      </c>
      <c r="DU116" s="23" t="str">
        <f t="shared" si="146"/>
        <v/>
      </c>
      <c r="DV116" s="23" t="str">
        <f t="shared" si="147"/>
        <v/>
      </c>
      <c r="DW116" s="23" t="str">
        <f t="shared" si="148"/>
        <v/>
      </c>
      <c r="DX116" s="23" t="str">
        <f t="shared" si="149"/>
        <v/>
      </c>
      <c r="DY116" s="23" t="str">
        <f t="shared" si="150"/>
        <v/>
      </c>
      <c r="DZ116" s="23" t="str">
        <f t="shared" si="151"/>
        <v/>
      </c>
      <c r="EA116" s="23" t="str">
        <f t="shared" si="152"/>
        <v/>
      </c>
      <c r="EB116" s="23" t="str">
        <f t="shared" si="153"/>
        <v/>
      </c>
      <c r="EC116" s="23" t="str">
        <f t="shared" si="154"/>
        <v/>
      </c>
      <c r="ED116" s="23" t="str">
        <f t="shared" si="155"/>
        <v/>
      </c>
      <c r="EE116" s="23" t="str">
        <f t="shared" si="156"/>
        <v/>
      </c>
    </row>
    <row r="117" spans="1:135" ht="11.25" customHeight="1">
      <c r="A117" s="70" t="s">
        <v>245</v>
      </c>
      <c r="B117" s="80" t="s">
        <v>72</v>
      </c>
      <c r="C117" s="80" t="s">
        <v>202</v>
      </c>
      <c r="D117" s="70" t="s">
        <v>50</v>
      </c>
      <c r="E117" s="80">
        <v>1</v>
      </c>
      <c r="F117" s="80" t="s">
        <v>223</v>
      </c>
      <c r="G117" s="95">
        <v>41558</v>
      </c>
      <c r="H117" s="99"/>
      <c r="I117" s="72"/>
      <c r="J117" s="73"/>
      <c r="K117" s="74"/>
      <c r="L117" s="72">
        <v>1</v>
      </c>
      <c r="M117" s="75" t="s">
        <v>293</v>
      </c>
      <c r="N117" s="74"/>
      <c r="O117" s="76">
        <f t="shared" si="125"/>
        <v>2</v>
      </c>
      <c r="P117" s="76">
        <f t="shared" si="126"/>
        <v>10</v>
      </c>
      <c r="Q117" s="76">
        <f t="shared" si="127"/>
        <v>2013</v>
      </c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DC117" s="23" t="str">
        <f t="shared" si="128"/>
        <v/>
      </c>
      <c r="DD117" s="23" t="str">
        <f t="shared" si="129"/>
        <v/>
      </c>
      <c r="DE117" s="23" t="str">
        <f t="shared" si="130"/>
        <v/>
      </c>
      <c r="DF117" s="23" t="str">
        <f t="shared" si="131"/>
        <v/>
      </c>
      <c r="DG117" s="23" t="str">
        <f t="shared" si="132"/>
        <v/>
      </c>
      <c r="DH117" s="23" t="str">
        <f t="shared" si="133"/>
        <v/>
      </c>
      <c r="DI117" s="23" t="str">
        <f t="shared" si="134"/>
        <v/>
      </c>
      <c r="DJ117" s="23" t="str">
        <f t="shared" si="135"/>
        <v/>
      </c>
      <c r="DK117" s="23" t="str">
        <f t="shared" si="136"/>
        <v/>
      </c>
      <c r="DL117" s="23" t="str">
        <f t="shared" si="137"/>
        <v/>
      </c>
      <c r="DM117" s="23" t="str">
        <f t="shared" si="138"/>
        <v/>
      </c>
      <c r="DN117" s="23" t="str">
        <f t="shared" si="139"/>
        <v/>
      </c>
      <c r="DO117" s="23" t="str">
        <f t="shared" si="140"/>
        <v/>
      </c>
      <c r="DP117" s="23" t="str">
        <f t="shared" si="141"/>
        <v/>
      </c>
      <c r="DQ117" s="23" t="str">
        <f t="shared" si="142"/>
        <v/>
      </c>
      <c r="DR117" s="23" t="str">
        <f t="shared" si="143"/>
        <v/>
      </c>
      <c r="DS117" s="23" t="str">
        <f t="shared" si="144"/>
        <v/>
      </c>
      <c r="DT117" s="23" t="str">
        <f t="shared" si="145"/>
        <v/>
      </c>
      <c r="DU117" s="23" t="str">
        <f t="shared" si="146"/>
        <v/>
      </c>
      <c r="DV117" s="23" t="str">
        <f t="shared" si="147"/>
        <v/>
      </c>
      <c r="DW117" s="23" t="str">
        <f t="shared" si="148"/>
        <v/>
      </c>
      <c r="DX117" s="23" t="str">
        <f t="shared" si="149"/>
        <v/>
      </c>
      <c r="DY117" s="23" t="str">
        <f t="shared" si="150"/>
        <v/>
      </c>
      <c r="DZ117" s="23" t="str">
        <f t="shared" si="151"/>
        <v/>
      </c>
      <c r="EA117" s="23" t="str">
        <f t="shared" si="152"/>
        <v/>
      </c>
      <c r="EB117" s="23" t="str">
        <f t="shared" si="153"/>
        <v/>
      </c>
      <c r="EC117" s="23" t="str">
        <f t="shared" si="154"/>
        <v/>
      </c>
      <c r="ED117" s="23" t="str">
        <f t="shared" si="155"/>
        <v/>
      </c>
      <c r="EE117" s="23" t="str">
        <f t="shared" si="156"/>
        <v/>
      </c>
    </row>
    <row r="118" spans="1:135" ht="11.25" customHeight="1">
      <c r="A118" s="21" t="s">
        <v>245</v>
      </c>
      <c r="B118" s="52" t="s">
        <v>81</v>
      </c>
      <c r="C118" s="54" t="s">
        <v>162</v>
      </c>
      <c r="D118" s="21" t="s">
        <v>153</v>
      </c>
      <c r="E118" s="52">
        <v>1</v>
      </c>
      <c r="F118" s="54" t="s">
        <v>223</v>
      </c>
      <c r="G118" s="94">
        <v>41558</v>
      </c>
      <c r="H118" s="100"/>
      <c r="I118" s="34"/>
      <c r="J118" s="30"/>
      <c r="K118" s="37"/>
      <c r="L118" s="34">
        <v>1</v>
      </c>
      <c r="M118" s="38" t="s">
        <v>293</v>
      </c>
      <c r="N118" s="37"/>
      <c r="O118" s="20">
        <f t="shared" si="125"/>
        <v>2</v>
      </c>
      <c r="P118" s="20">
        <f t="shared" si="126"/>
        <v>10</v>
      </c>
      <c r="Q118" s="20">
        <f t="shared" si="127"/>
        <v>2013</v>
      </c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9"/>
      <c r="AV118" s="29"/>
      <c r="AW118" s="29"/>
      <c r="AX118" s="29"/>
      <c r="AY118" s="29"/>
      <c r="AZ118" s="29"/>
      <c r="BA118" s="29"/>
      <c r="BB118" s="29"/>
      <c r="DC118" s="23" t="str">
        <f t="shared" si="128"/>
        <v/>
      </c>
      <c r="DD118" s="23" t="str">
        <f t="shared" si="129"/>
        <v/>
      </c>
      <c r="DE118" s="23" t="str">
        <f t="shared" si="130"/>
        <v/>
      </c>
      <c r="DF118" s="23" t="str">
        <f t="shared" si="131"/>
        <v/>
      </c>
      <c r="DG118" s="23" t="str">
        <f t="shared" si="132"/>
        <v/>
      </c>
      <c r="DH118" s="23" t="str">
        <f t="shared" si="133"/>
        <v/>
      </c>
      <c r="DI118" s="23" t="str">
        <f t="shared" si="134"/>
        <v/>
      </c>
      <c r="DJ118" s="23" t="str">
        <f t="shared" si="135"/>
        <v/>
      </c>
      <c r="DK118" s="23" t="str">
        <f t="shared" si="136"/>
        <v/>
      </c>
      <c r="DL118" s="23" t="str">
        <f t="shared" si="137"/>
        <v/>
      </c>
      <c r="DM118" s="23" t="str">
        <f t="shared" si="138"/>
        <v/>
      </c>
      <c r="DN118" s="23" t="str">
        <f t="shared" si="139"/>
        <v/>
      </c>
      <c r="DO118" s="23" t="str">
        <f t="shared" si="140"/>
        <v/>
      </c>
      <c r="DP118" s="23" t="str">
        <f t="shared" si="141"/>
        <v/>
      </c>
      <c r="DQ118" s="23" t="str">
        <f t="shared" si="142"/>
        <v/>
      </c>
      <c r="DR118" s="23" t="str">
        <f t="shared" si="143"/>
        <v/>
      </c>
      <c r="DS118" s="23" t="str">
        <f t="shared" si="144"/>
        <v/>
      </c>
      <c r="DT118" s="23" t="str">
        <f t="shared" si="145"/>
        <v/>
      </c>
      <c r="DU118" s="23" t="str">
        <f t="shared" si="146"/>
        <v/>
      </c>
      <c r="DV118" s="23" t="str">
        <f t="shared" si="147"/>
        <v/>
      </c>
      <c r="DW118" s="23" t="str">
        <f t="shared" si="148"/>
        <v/>
      </c>
      <c r="DX118" s="23" t="str">
        <f t="shared" si="149"/>
        <v/>
      </c>
      <c r="DY118" s="23" t="str">
        <f t="shared" si="150"/>
        <v/>
      </c>
      <c r="DZ118" s="23" t="str">
        <f t="shared" si="151"/>
        <v/>
      </c>
      <c r="EA118" s="23" t="str">
        <f t="shared" si="152"/>
        <v/>
      </c>
      <c r="EB118" s="23" t="str">
        <f t="shared" si="153"/>
        <v/>
      </c>
      <c r="EC118" s="23" t="str">
        <f t="shared" si="154"/>
        <v/>
      </c>
      <c r="ED118" s="23" t="str">
        <f t="shared" si="155"/>
        <v/>
      </c>
      <c r="EE118" s="23" t="str">
        <f t="shared" si="156"/>
        <v/>
      </c>
    </row>
    <row r="119" spans="1:135" ht="11.25" customHeight="1">
      <c r="A119" s="70" t="s">
        <v>245</v>
      </c>
      <c r="B119" s="80" t="s">
        <v>72</v>
      </c>
      <c r="C119" s="80" t="s">
        <v>184</v>
      </c>
      <c r="D119" s="70" t="s">
        <v>50</v>
      </c>
      <c r="E119" s="80">
        <v>1</v>
      </c>
      <c r="F119" s="80" t="s">
        <v>223</v>
      </c>
      <c r="G119" s="95">
        <v>41559</v>
      </c>
      <c r="H119" s="99">
        <v>41562</v>
      </c>
      <c r="I119" s="72"/>
      <c r="J119" s="73"/>
      <c r="K119" s="74"/>
      <c r="L119" s="72">
        <v>1</v>
      </c>
      <c r="M119" s="75" t="s">
        <v>293</v>
      </c>
      <c r="N119" s="74"/>
      <c r="O119" s="76">
        <f t="shared" si="125"/>
        <v>2</v>
      </c>
      <c r="P119" s="76">
        <f t="shared" si="126"/>
        <v>10</v>
      </c>
      <c r="Q119" s="76">
        <f t="shared" si="127"/>
        <v>2013</v>
      </c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9"/>
      <c r="AV119" s="29"/>
      <c r="AW119" s="29"/>
      <c r="AX119" s="29"/>
      <c r="AY119" s="29"/>
      <c r="AZ119" s="29"/>
      <c r="BA119" s="29"/>
      <c r="BB119" s="29"/>
      <c r="DC119" s="23" t="str">
        <f t="shared" si="128"/>
        <v/>
      </c>
      <c r="DD119" s="23" t="str">
        <f t="shared" si="129"/>
        <v/>
      </c>
      <c r="DE119" s="23" t="str">
        <f t="shared" si="130"/>
        <v/>
      </c>
      <c r="DF119" s="23" t="str">
        <f t="shared" si="131"/>
        <v/>
      </c>
      <c r="DG119" s="23" t="str">
        <f t="shared" si="132"/>
        <v/>
      </c>
      <c r="DH119" s="23" t="str">
        <f t="shared" si="133"/>
        <v/>
      </c>
      <c r="DI119" s="23" t="str">
        <f t="shared" si="134"/>
        <v/>
      </c>
      <c r="DJ119" s="23" t="str">
        <f t="shared" si="135"/>
        <v/>
      </c>
      <c r="DK119" s="23" t="str">
        <f t="shared" si="136"/>
        <v/>
      </c>
      <c r="DL119" s="23" t="str">
        <f t="shared" si="137"/>
        <v/>
      </c>
      <c r="DM119" s="23" t="str">
        <f t="shared" si="138"/>
        <v/>
      </c>
      <c r="DN119" s="23" t="str">
        <f t="shared" si="139"/>
        <v/>
      </c>
      <c r="DO119" s="23" t="str">
        <f t="shared" si="140"/>
        <v/>
      </c>
      <c r="DP119" s="23" t="str">
        <f t="shared" si="141"/>
        <v/>
      </c>
      <c r="DQ119" s="23" t="str">
        <f t="shared" si="142"/>
        <v/>
      </c>
      <c r="DR119" s="23" t="str">
        <f t="shared" si="143"/>
        <v/>
      </c>
      <c r="DS119" s="23" t="str">
        <f t="shared" si="144"/>
        <v/>
      </c>
      <c r="DT119" s="23" t="str">
        <f t="shared" si="145"/>
        <v/>
      </c>
      <c r="DU119" s="23" t="str">
        <f t="shared" si="146"/>
        <v/>
      </c>
      <c r="DV119" s="23" t="str">
        <f t="shared" si="147"/>
        <v/>
      </c>
      <c r="DW119" s="23" t="str">
        <f t="shared" si="148"/>
        <v/>
      </c>
      <c r="DX119" s="23" t="str">
        <f t="shared" si="149"/>
        <v/>
      </c>
      <c r="DY119" s="23" t="str">
        <f t="shared" si="150"/>
        <v/>
      </c>
      <c r="DZ119" s="23" t="str">
        <f t="shared" si="151"/>
        <v/>
      </c>
      <c r="EA119" s="23" t="str">
        <f t="shared" si="152"/>
        <v/>
      </c>
      <c r="EB119" s="23" t="str">
        <f t="shared" si="153"/>
        <v/>
      </c>
      <c r="EC119" s="23" t="str">
        <f t="shared" si="154"/>
        <v/>
      </c>
      <c r="ED119" s="23" t="str">
        <f t="shared" si="155"/>
        <v/>
      </c>
      <c r="EE119" s="23" t="str">
        <f t="shared" si="156"/>
        <v/>
      </c>
    </row>
    <row r="120" spans="1:135" ht="11.25" customHeight="1">
      <c r="A120" s="21" t="s">
        <v>245</v>
      </c>
      <c r="B120" s="52" t="s">
        <v>78</v>
      </c>
      <c r="C120" s="54" t="s">
        <v>203</v>
      </c>
      <c r="D120" s="21" t="s">
        <v>135</v>
      </c>
      <c r="E120" s="52">
        <v>1</v>
      </c>
      <c r="F120" s="54" t="s">
        <v>215</v>
      </c>
      <c r="G120" s="94">
        <v>41562</v>
      </c>
      <c r="H120" s="100">
        <v>41563</v>
      </c>
      <c r="I120" s="34"/>
      <c r="J120" s="30"/>
      <c r="K120" s="37"/>
      <c r="L120" s="34">
        <v>1</v>
      </c>
      <c r="M120" s="38" t="s">
        <v>293</v>
      </c>
      <c r="N120" s="37"/>
      <c r="O120" s="20">
        <f t="shared" si="125"/>
        <v>2</v>
      </c>
      <c r="P120" s="20">
        <f t="shared" si="126"/>
        <v>10</v>
      </c>
      <c r="Q120" s="20">
        <f t="shared" si="127"/>
        <v>2013</v>
      </c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  <c r="AV120" s="29"/>
      <c r="AW120" s="29"/>
      <c r="AX120" s="29"/>
      <c r="AY120" s="29"/>
      <c r="AZ120" s="29"/>
      <c r="BA120" s="29"/>
      <c r="BB120" s="29"/>
      <c r="DC120" s="23" t="str">
        <f t="shared" si="128"/>
        <v/>
      </c>
      <c r="DD120" s="23" t="str">
        <f t="shared" si="129"/>
        <v/>
      </c>
      <c r="DE120" s="23" t="str">
        <f t="shared" si="130"/>
        <v/>
      </c>
      <c r="DF120" s="23" t="str">
        <f t="shared" si="131"/>
        <v/>
      </c>
      <c r="DG120" s="23" t="str">
        <f t="shared" si="132"/>
        <v/>
      </c>
      <c r="DH120" s="23" t="str">
        <f t="shared" si="133"/>
        <v/>
      </c>
      <c r="DI120" s="23" t="str">
        <f t="shared" si="134"/>
        <v/>
      </c>
      <c r="DJ120" s="23" t="str">
        <f t="shared" si="135"/>
        <v/>
      </c>
      <c r="DK120" s="23" t="str">
        <f t="shared" si="136"/>
        <v/>
      </c>
      <c r="DL120" s="23" t="str">
        <f t="shared" si="137"/>
        <v/>
      </c>
      <c r="DM120" s="23" t="str">
        <f t="shared" si="138"/>
        <v/>
      </c>
      <c r="DN120" s="23" t="str">
        <f t="shared" si="139"/>
        <v/>
      </c>
      <c r="DO120" s="23" t="str">
        <f t="shared" si="140"/>
        <v/>
      </c>
      <c r="DP120" s="23" t="str">
        <f t="shared" si="141"/>
        <v/>
      </c>
      <c r="DQ120" s="23" t="str">
        <f t="shared" si="142"/>
        <v/>
      </c>
      <c r="DR120" s="23" t="str">
        <f t="shared" si="143"/>
        <v/>
      </c>
      <c r="DS120" s="23" t="str">
        <f t="shared" si="144"/>
        <v/>
      </c>
      <c r="DT120" s="23" t="str">
        <f t="shared" si="145"/>
        <v/>
      </c>
      <c r="DU120" s="23" t="str">
        <f t="shared" si="146"/>
        <v/>
      </c>
      <c r="DV120" s="23" t="str">
        <f t="shared" si="147"/>
        <v/>
      </c>
      <c r="DW120" s="23" t="str">
        <f t="shared" si="148"/>
        <v/>
      </c>
      <c r="DX120" s="23" t="str">
        <f t="shared" si="149"/>
        <v/>
      </c>
      <c r="DY120" s="23" t="str">
        <f t="shared" si="150"/>
        <v/>
      </c>
      <c r="DZ120" s="23" t="str">
        <f t="shared" si="151"/>
        <v/>
      </c>
      <c r="EA120" s="23" t="str">
        <f t="shared" si="152"/>
        <v/>
      </c>
      <c r="EB120" s="23" t="str">
        <f t="shared" si="153"/>
        <v/>
      </c>
      <c r="EC120" s="23" t="str">
        <f t="shared" si="154"/>
        <v/>
      </c>
      <c r="ED120" s="23" t="str">
        <f t="shared" si="155"/>
        <v/>
      </c>
      <c r="EE120" s="23" t="str">
        <f t="shared" si="156"/>
        <v/>
      </c>
    </row>
    <row r="121" spans="1:135" ht="11.25" customHeight="1">
      <c r="A121" s="70" t="s">
        <v>245</v>
      </c>
      <c r="B121" s="80" t="s">
        <v>81</v>
      </c>
      <c r="C121" s="80" t="s">
        <v>143</v>
      </c>
      <c r="D121" s="70" t="s">
        <v>153</v>
      </c>
      <c r="E121" s="80">
        <v>1</v>
      </c>
      <c r="F121" s="80" t="s">
        <v>251</v>
      </c>
      <c r="G121" s="95">
        <v>41778</v>
      </c>
      <c r="H121" s="99"/>
      <c r="I121" s="72"/>
      <c r="J121" s="73"/>
      <c r="K121" s="74"/>
      <c r="L121" s="72">
        <v>1</v>
      </c>
      <c r="M121" s="75" t="s">
        <v>292</v>
      </c>
      <c r="N121" s="74"/>
      <c r="O121" s="76">
        <f t="shared" si="125"/>
        <v>2</v>
      </c>
      <c r="P121" s="76">
        <f t="shared" si="126"/>
        <v>5</v>
      </c>
      <c r="Q121" s="76">
        <f t="shared" si="127"/>
        <v>2014</v>
      </c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  <c r="AR121" s="29"/>
      <c r="AS121" s="29"/>
      <c r="AT121" s="29"/>
      <c r="AU121" s="29"/>
      <c r="AV121" s="29"/>
      <c r="AW121" s="29"/>
      <c r="AX121" s="29"/>
      <c r="AY121" s="29"/>
      <c r="AZ121" s="29"/>
      <c r="BA121" s="29"/>
      <c r="BB121" s="29"/>
      <c r="DC121" s="23" t="str">
        <f t="shared" si="128"/>
        <v/>
      </c>
      <c r="DD121" s="23" t="str">
        <f t="shared" si="129"/>
        <v/>
      </c>
      <c r="DE121" s="23" t="str">
        <f t="shared" si="130"/>
        <v/>
      </c>
      <c r="DF121" s="23" t="str">
        <f t="shared" si="131"/>
        <v/>
      </c>
      <c r="DG121" s="23" t="str">
        <f t="shared" si="132"/>
        <v/>
      </c>
      <c r="DH121" s="23" t="str">
        <f t="shared" si="133"/>
        <v/>
      </c>
      <c r="DI121" s="23" t="str">
        <f t="shared" si="134"/>
        <v/>
      </c>
      <c r="DJ121" s="23" t="str">
        <f t="shared" si="135"/>
        <v/>
      </c>
      <c r="DK121" s="23" t="str">
        <f t="shared" si="136"/>
        <v/>
      </c>
      <c r="DL121" s="23" t="str">
        <f t="shared" si="137"/>
        <v/>
      </c>
      <c r="DM121" s="23" t="str">
        <f t="shared" si="138"/>
        <v/>
      </c>
      <c r="DN121" s="23" t="str">
        <f t="shared" si="139"/>
        <v/>
      </c>
      <c r="DO121" s="23" t="str">
        <f t="shared" si="140"/>
        <v/>
      </c>
      <c r="DP121" s="23" t="str">
        <f t="shared" si="141"/>
        <v/>
      </c>
      <c r="DQ121" s="23" t="str">
        <f t="shared" si="142"/>
        <v/>
      </c>
      <c r="DR121" s="23" t="str">
        <f t="shared" si="143"/>
        <v/>
      </c>
      <c r="DS121" s="23" t="str">
        <f t="shared" si="144"/>
        <v/>
      </c>
      <c r="DT121" s="23" t="str">
        <f t="shared" si="145"/>
        <v/>
      </c>
      <c r="DU121" s="23" t="str">
        <f t="shared" si="146"/>
        <v/>
      </c>
      <c r="DV121" s="23" t="str">
        <f t="shared" si="147"/>
        <v/>
      </c>
      <c r="DW121" s="23" t="str">
        <f t="shared" si="148"/>
        <v/>
      </c>
      <c r="DX121" s="23" t="str">
        <f t="shared" si="149"/>
        <v/>
      </c>
      <c r="DY121" s="23" t="str">
        <f t="shared" si="150"/>
        <v/>
      </c>
      <c r="DZ121" s="23" t="str">
        <f t="shared" si="151"/>
        <v/>
      </c>
      <c r="EA121" s="23" t="str">
        <f t="shared" si="152"/>
        <v/>
      </c>
      <c r="EB121" s="23" t="str">
        <f t="shared" si="153"/>
        <v/>
      </c>
      <c r="EC121" s="23" t="str">
        <f t="shared" si="154"/>
        <v/>
      </c>
      <c r="ED121" s="23" t="str">
        <f t="shared" si="155"/>
        <v/>
      </c>
      <c r="EE121" s="23" t="str">
        <f t="shared" si="156"/>
        <v/>
      </c>
    </row>
    <row r="122" spans="1:135" ht="11.25" customHeight="1">
      <c r="A122" s="21" t="s">
        <v>245</v>
      </c>
      <c r="B122" s="52" t="s">
        <v>81</v>
      </c>
      <c r="C122" s="54" t="s">
        <v>158</v>
      </c>
      <c r="D122" s="21" t="s">
        <v>138</v>
      </c>
      <c r="E122" s="52">
        <v>1</v>
      </c>
      <c r="G122" s="94">
        <v>41783</v>
      </c>
      <c r="H122" s="100">
        <v>41785</v>
      </c>
      <c r="I122" s="34"/>
      <c r="J122" s="30"/>
      <c r="K122" s="37"/>
      <c r="L122" s="34">
        <v>1</v>
      </c>
      <c r="M122" s="38" t="s">
        <v>292</v>
      </c>
      <c r="N122" s="37"/>
      <c r="O122" s="20">
        <f t="shared" si="125"/>
        <v>3</v>
      </c>
      <c r="P122" s="20">
        <f t="shared" si="126"/>
        <v>5</v>
      </c>
      <c r="Q122" s="20">
        <f t="shared" si="127"/>
        <v>2014</v>
      </c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  <c r="AR122" s="29"/>
      <c r="AS122" s="29"/>
      <c r="AT122" s="29"/>
      <c r="AU122" s="29"/>
      <c r="AV122" s="29"/>
      <c r="AW122" s="29"/>
      <c r="AX122" s="29"/>
      <c r="AY122" s="29"/>
      <c r="AZ122" s="29"/>
      <c r="BA122" s="29"/>
      <c r="BB122" s="29"/>
      <c r="DC122" s="23" t="str">
        <f t="shared" si="128"/>
        <v/>
      </c>
      <c r="DD122" s="23" t="str">
        <f t="shared" si="129"/>
        <v/>
      </c>
      <c r="DE122" s="23" t="str">
        <f t="shared" si="130"/>
        <v/>
      </c>
      <c r="DF122" s="23" t="str">
        <f t="shared" si="131"/>
        <v/>
      </c>
      <c r="DG122" s="23" t="str">
        <f t="shared" si="132"/>
        <v/>
      </c>
      <c r="DH122" s="23" t="str">
        <f t="shared" si="133"/>
        <v/>
      </c>
      <c r="DI122" s="23" t="str">
        <f t="shared" si="134"/>
        <v/>
      </c>
      <c r="DJ122" s="23" t="str">
        <f t="shared" si="135"/>
        <v/>
      </c>
      <c r="DK122" s="23" t="str">
        <f t="shared" si="136"/>
        <v/>
      </c>
      <c r="DL122" s="23" t="str">
        <f t="shared" si="137"/>
        <v/>
      </c>
      <c r="DM122" s="23" t="str">
        <f t="shared" si="138"/>
        <v/>
      </c>
      <c r="DN122" s="23" t="str">
        <f t="shared" si="139"/>
        <v/>
      </c>
      <c r="DO122" s="23" t="str">
        <f t="shared" si="140"/>
        <v/>
      </c>
      <c r="DP122" s="23" t="str">
        <f t="shared" si="141"/>
        <v/>
      </c>
      <c r="DQ122" s="23" t="str">
        <f t="shared" si="142"/>
        <v/>
      </c>
      <c r="DR122" s="23" t="str">
        <f t="shared" si="143"/>
        <v/>
      </c>
      <c r="DS122" s="23" t="str">
        <f t="shared" si="144"/>
        <v/>
      </c>
      <c r="DT122" s="23" t="str">
        <f t="shared" si="145"/>
        <v/>
      </c>
      <c r="DU122" s="23" t="str">
        <f t="shared" si="146"/>
        <v/>
      </c>
      <c r="DV122" s="23" t="str">
        <f t="shared" si="147"/>
        <v/>
      </c>
      <c r="DW122" s="23" t="str">
        <f t="shared" si="148"/>
        <v/>
      </c>
      <c r="DX122" s="23" t="str">
        <f t="shared" si="149"/>
        <v/>
      </c>
      <c r="DY122" s="23" t="str">
        <f t="shared" si="150"/>
        <v/>
      </c>
      <c r="DZ122" s="23" t="str">
        <f t="shared" si="151"/>
        <v/>
      </c>
      <c r="EA122" s="23" t="str">
        <f t="shared" si="152"/>
        <v/>
      </c>
      <c r="EB122" s="23" t="str">
        <f t="shared" si="153"/>
        <v/>
      </c>
      <c r="EC122" s="23" t="str">
        <f t="shared" si="154"/>
        <v/>
      </c>
      <c r="ED122" s="23" t="str">
        <f t="shared" si="155"/>
        <v/>
      </c>
      <c r="EE122" s="23" t="str">
        <f t="shared" si="156"/>
        <v/>
      </c>
    </row>
    <row r="123" spans="1:135" ht="11.25" customHeight="1">
      <c r="A123" s="70" t="s">
        <v>245</v>
      </c>
      <c r="B123" s="80" t="s">
        <v>72</v>
      </c>
      <c r="C123" s="80" t="s">
        <v>204</v>
      </c>
      <c r="D123" s="70" t="s">
        <v>50</v>
      </c>
      <c r="E123" s="80">
        <v>1</v>
      </c>
      <c r="F123" s="80"/>
      <c r="G123" s="95">
        <v>41786</v>
      </c>
      <c r="H123" s="99"/>
      <c r="I123" s="72"/>
      <c r="J123" s="73"/>
      <c r="K123" s="74"/>
      <c r="L123" s="72">
        <v>1</v>
      </c>
      <c r="M123" s="75" t="s">
        <v>292</v>
      </c>
      <c r="N123" s="74"/>
      <c r="O123" s="76">
        <f t="shared" si="125"/>
        <v>3</v>
      </c>
      <c r="P123" s="76">
        <f t="shared" si="126"/>
        <v>5</v>
      </c>
      <c r="Q123" s="76">
        <f t="shared" si="127"/>
        <v>2014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  <c r="AR123" s="29"/>
      <c r="AS123" s="29"/>
      <c r="AT123" s="29"/>
      <c r="AU123" s="29"/>
      <c r="AV123" s="29"/>
      <c r="AW123" s="29"/>
      <c r="AX123" s="29"/>
      <c r="AY123" s="29"/>
      <c r="AZ123" s="29"/>
      <c r="BA123" s="29"/>
      <c r="BB123" s="29"/>
      <c r="DC123" s="23" t="str">
        <f t="shared" si="128"/>
        <v/>
      </c>
      <c r="DD123" s="23" t="str">
        <f t="shared" si="129"/>
        <v/>
      </c>
      <c r="DE123" s="23" t="str">
        <f t="shared" si="130"/>
        <v/>
      </c>
      <c r="DF123" s="23" t="str">
        <f t="shared" si="131"/>
        <v/>
      </c>
      <c r="DG123" s="23" t="str">
        <f t="shared" si="132"/>
        <v/>
      </c>
      <c r="DH123" s="23" t="str">
        <f t="shared" si="133"/>
        <v/>
      </c>
      <c r="DI123" s="23" t="str">
        <f t="shared" si="134"/>
        <v/>
      </c>
      <c r="DJ123" s="23" t="str">
        <f t="shared" si="135"/>
        <v/>
      </c>
      <c r="DK123" s="23" t="str">
        <f t="shared" si="136"/>
        <v/>
      </c>
      <c r="DL123" s="23" t="str">
        <f t="shared" si="137"/>
        <v/>
      </c>
      <c r="DM123" s="23" t="str">
        <f t="shared" si="138"/>
        <v/>
      </c>
      <c r="DN123" s="23" t="str">
        <f t="shared" si="139"/>
        <v/>
      </c>
      <c r="DO123" s="23" t="str">
        <f t="shared" si="140"/>
        <v/>
      </c>
      <c r="DP123" s="23" t="str">
        <f t="shared" si="141"/>
        <v/>
      </c>
      <c r="DQ123" s="23" t="str">
        <f t="shared" si="142"/>
        <v/>
      </c>
      <c r="DR123" s="23" t="str">
        <f t="shared" si="143"/>
        <v/>
      </c>
      <c r="DS123" s="23" t="str">
        <f t="shared" si="144"/>
        <v/>
      </c>
      <c r="DT123" s="23" t="str">
        <f t="shared" si="145"/>
        <v/>
      </c>
      <c r="DU123" s="23" t="str">
        <f t="shared" si="146"/>
        <v/>
      </c>
      <c r="DV123" s="23" t="str">
        <f t="shared" si="147"/>
        <v/>
      </c>
      <c r="DW123" s="23" t="str">
        <f t="shared" si="148"/>
        <v/>
      </c>
      <c r="DX123" s="23" t="str">
        <f t="shared" si="149"/>
        <v/>
      </c>
      <c r="DY123" s="23" t="str">
        <f t="shared" si="150"/>
        <v/>
      </c>
      <c r="DZ123" s="23" t="str">
        <f t="shared" si="151"/>
        <v/>
      </c>
      <c r="EA123" s="23" t="str">
        <f t="shared" si="152"/>
        <v/>
      </c>
      <c r="EB123" s="23" t="str">
        <f t="shared" si="153"/>
        <v/>
      </c>
      <c r="EC123" s="23" t="str">
        <f t="shared" si="154"/>
        <v/>
      </c>
      <c r="ED123" s="23" t="str">
        <f t="shared" si="155"/>
        <v/>
      </c>
      <c r="EE123" s="23" t="str">
        <f t="shared" si="156"/>
        <v/>
      </c>
    </row>
    <row r="124" spans="1:135" ht="11.25" customHeight="1">
      <c r="A124" s="21" t="s">
        <v>245</v>
      </c>
      <c r="B124" s="52" t="s">
        <v>81</v>
      </c>
      <c r="C124" s="54" t="s">
        <v>211</v>
      </c>
      <c r="D124" s="21" t="s">
        <v>136</v>
      </c>
      <c r="E124" s="52">
        <v>1</v>
      </c>
      <c r="G124" s="94">
        <v>41787</v>
      </c>
      <c r="H124" s="100"/>
      <c r="I124" s="34"/>
      <c r="J124" s="30"/>
      <c r="K124" s="37"/>
      <c r="L124" s="34">
        <v>1</v>
      </c>
      <c r="M124" s="38" t="s">
        <v>292</v>
      </c>
      <c r="N124" s="37"/>
      <c r="O124" s="20">
        <f t="shared" si="125"/>
        <v>3</v>
      </c>
      <c r="P124" s="20">
        <f t="shared" si="126"/>
        <v>5</v>
      </c>
      <c r="Q124" s="20">
        <f t="shared" si="127"/>
        <v>2014</v>
      </c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9"/>
      <c r="AV124" s="29"/>
      <c r="AW124" s="29"/>
      <c r="AX124" s="29"/>
      <c r="AY124" s="29"/>
      <c r="AZ124" s="29"/>
      <c r="BA124" s="29"/>
      <c r="BB124" s="29"/>
      <c r="DC124" s="23" t="str">
        <f t="shared" si="128"/>
        <v/>
      </c>
      <c r="DD124" s="23" t="str">
        <f t="shared" si="129"/>
        <v/>
      </c>
      <c r="DE124" s="23" t="str">
        <f t="shared" si="130"/>
        <v/>
      </c>
      <c r="DF124" s="23" t="str">
        <f t="shared" si="131"/>
        <v/>
      </c>
      <c r="DG124" s="23" t="str">
        <f t="shared" si="132"/>
        <v/>
      </c>
      <c r="DH124" s="23" t="str">
        <f t="shared" si="133"/>
        <v/>
      </c>
      <c r="DI124" s="23" t="str">
        <f t="shared" si="134"/>
        <v/>
      </c>
      <c r="DJ124" s="23" t="str">
        <f t="shared" si="135"/>
        <v/>
      </c>
      <c r="DK124" s="23" t="str">
        <f t="shared" si="136"/>
        <v/>
      </c>
      <c r="DL124" s="23" t="str">
        <f t="shared" si="137"/>
        <v/>
      </c>
      <c r="DM124" s="23" t="str">
        <f t="shared" si="138"/>
        <v/>
      </c>
      <c r="DN124" s="23" t="str">
        <f t="shared" si="139"/>
        <v/>
      </c>
      <c r="DO124" s="23" t="str">
        <f t="shared" si="140"/>
        <v/>
      </c>
      <c r="DP124" s="23" t="str">
        <f t="shared" si="141"/>
        <v/>
      </c>
      <c r="DQ124" s="23" t="str">
        <f t="shared" si="142"/>
        <v/>
      </c>
      <c r="DR124" s="23" t="str">
        <f t="shared" si="143"/>
        <v/>
      </c>
      <c r="DS124" s="23" t="str">
        <f t="shared" si="144"/>
        <v/>
      </c>
      <c r="DT124" s="23" t="str">
        <f t="shared" si="145"/>
        <v/>
      </c>
      <c r="DU124" s="23" t="str">
        <f t="shared" si="146"/>
        <v/>
      </c>
      <c r="DV124" s="23" t="str">
        <f t="shared" si="147"/>
        <v/>
      </c>
      <c r="DW124" s="23" t="str">
        <f t="shared" si="148"/>
        <v/>
      </c>
      <c r="DX124" s="23" t="str">
        <f t="shared" si="149"/>
        <v/>
      </c>
      <c r="DY124" s="23" t="str">
        <f t="shared" si="150"/>
        <v/>
      </c>
      <c r="DZ124" s="23" t="str">
        <f t="shared" si="151"/>
        <v/>
      </c>
      <c r="EA124" s="23" t="str">
        <f t="shared" si="152"/>
        <v/>
      </c>
      <c r="EB124" s="23" t="str">
        <f t="shared" si="153"/>
        <v/>
      </c>
      <c r="EC124" s="23" t="str">
        <f t="shared" si="154"/>
        <v/>
      </c>
      <c r="ED124" s="23" t="str">
        <f t="shared" si="155"/>
        <v/>
      </c>
      <c r="EE124" s="23" t="str">
        <f t="shared" si="156"/>
        <v/>
      </c>
    </row>
    <row r="125" spans="1:135" ht="11.25" customHeight="1">
      <c r="A125" s="70" t="s">
        <v>245</v>
      </c>
      <c r="B125" s="80" t="s">
        <v>81</v>
      </c>
      <c r="C125" s="80" t="s">
        <v>148</v>
      </c>
      <c r="D125" s="70" t="s">
        <v>149</v>
      </c>
      <c r="E125" s="80">
        <v>1</v>
      </c>
      <c r="F125" s="80" t="s">
        <v>205</v>
      </c>
      <c r="G125" s="95">
        <v>41787</v>
      </c>
      <c r="H125" s="99">
        <v>41788</v>
      </c>
      <c r="I125" s="72"/>
      <c r="J125" s="73"/>
      <c r="K125" s="74"/>
      <c r="L125" s="72">
        <v>1</v>
      </c>
      <c r="M125" s="75" t="s">
        <v>292</v>
      </c>
      <c r="N125" s="74"/>
      <c r="O125" s="76">
        <f t="shared" si="125"/>
        <v>3</v>
      </c>
      <c r="P125" s="76">
        <f t="shared" si="126"/>
        <v>5</v>
      </c>
      <c r="Q125" s="76">
        <f t="shared" si="127"/>
        <v>2014</v>
      </c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  <c r="AR125" s="29"/>
      <c r="AS125" s="29"/>
      <c r="AT125" s="29"/>
      <c r="AU125" s="29"/>
      <c r="AV125" s="29"/>
      <c r="AW125" s="29"/>
      <c r="AX125" s="29"/>
      <c r="AY125" s="29"/>
      <c r="AZ125" s="29"/>
      <c r="BA125" s="29"/>
      <c r="BB125" s="29"/>
      <c r="DC125" s="23" t="str">
        <f t="shared" si="128"/>
        <v/>
      </c>
      <c r="DD125" s="23" t="str">
        <f t="shared" si="129"/>
        <v/>
      </c>
      <c r="DE125" s="23" t="str">
        <f t="shared" si="130"/>
        <v/>
      </c>
      <c r="DF125" s="23" t="str">
        <f t="shared" si="131"/>
        <v/>
      </c>
      <c r="DG125" s="23" t="str">
        <f t="shared" si="132"/>
        <v/>
      </c>
      <c r="DH125" s="23" t="str">
        <f t="shared" si="133"/>
        <v/>
      </c>
      <c r="DI125" s="23" t="str">
        <f t="shared" si="134"/>
        <v/>
      </c>
      <c r="DJ125" s="23" t="str">
        <f t="shared" si="135"/>
        <v/>
      </c>
      <c r="DK125" s="23" t="str">
        <f t="shared" si="136"/>
        <v/>
      </c>
      <c r="DL125" s="23" t="str">
        <f t="shared" si="137"/>
        <v/>
      </c>
      <c r="DM125" s="23" t="str">
        <f t="shared" si="138"/>
        <v/>
      </c>
      <c r="DN125" s="23" t="str">
        <f t="shared" si="139"/>
        <v/>
      </c>
      <c r="DO125" s="23" t="str">
        <f t="shared" si="140"/>
        <v/>
      </c>
      <c r="DP125" s="23" t="str">
        <f t="shared" si="141"/>
        <v/>
      </c>
      <c r="DQ125" s="23" t="str">
        <f t="shared" si="142"/>
        <v/>
      </c>
      <c r="DR125" s="23" t="str">
        <f t="shared" si="143"/>
        <v/>
      </c>
      <c r="DS125" s="23" t="str">
        <f t="shared" si="144"/>
        <v/>
      </c>
      <c r="DT125" s="23" t="str">
        <f t="shared" si="145"/>
        <v/>
      </c>
      <c r="DU125" s="23" t="str">
        <f t="shared" si="146"/>
        <v/>
      </c>
      <c r="DV125" s="23" t="str">
        <f t="shared" si="147"/>
        <v/>
      </c>
      <c r="DW125" s="23" t="str">
        <f t="shared" si="148"/>
        <v/>
      </c>
      <c r="DX125" s="23" t="str">
        <f t="shared" si="149"/>
        <v/>
      </c>
      <c r="DY125" s="23" t="str">
        <f t="shared" si="150"/>
        <v/>
      </c>
      <c r="DZ125" s="23" t="str">
        <f t="shared" si="151"/>
        <v/>
      </c>
      <c r="EA125" s="23" t="str">
        <f t="shared" si="152"/>
        <v/>
      </c>
      <c r="EB125" s="23" t="str">
        <f t="shared" si="153"/>
        <v/>
      </c>
      <c r="EC125" s="23" t="str">
        <f t="shared" si="154"/>
        <v/>
      </c>
      <c r="ED125" s="23" t="str">
        <f t="shared" si="155"/>
        <v/>
      </c>
      <c r="EE125" s="23" t="str">
        <f t="shared" si="156"/>
        <v/>
      </c>
    </row>
    <row r="126" spans="1:135" ht="11.25" customHeight="1">
      <c r="A126" s="21" t="s">
        <v>245</v>
      </c>
      <c r="B126" s="52" t="s">
        <v>147</v>
      </c>
      <c r="C126" s="54" t="s">
        <v>239</v>
      </c>
      <c r="D126" s="21" t="s">
        <v>0</v>
      </c>
      <c r="E126" s="52">
        <v>1</v>
      </c>
      <c r="F126" s="54" t="s">
        <v>247</v>
      </c>
      <c r="G126" s="94">
        <v>41790</v>
      </c>
      <c r="H126" s="100"/>
      <c r="I126" s="34"/>
      <c r="J126" s="30"/>
      <c r="K126" s="37"/>
      <c r="L126" s="34">
        <v>1</v>
      </c>
      <c r="M126" s="38" t="s">
        <v>302</v>
      </c>
      <c r="N126" s="37"/>
      <c r="O126" s="20">
        <f t="shared" si="125"/>
        <v>3</v>
      </c>
      <c r="P126" s="20">
        <f t="shared" si="126"/>
        <v>5</v>
      </c>
      <c r="Q126" s="20">
        <f t="shared" si="127"/>
        <v>2014</v>
      </c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9"/>
      <c r="AV126" s="29"/>
      <c r="AW126" s="29"/>
      <c r="AX126" s="29"/>
      <c r="AY126" s="29"/>
      <c r="AZ126" s="29"/>
      <c r="BA126" s="29"/>
      <c r="BB126" s="29"/>
      <c r="DC126" s="23" t="str">
        <f t="shared" si="128"/>
        <v/>
      </c>
      <c r="DD126" s="23" t="str">
        <f t="shared" si="129"/>
        <v/>
      </c>
      <c r="DE126" s="23" t="str">
        <f t="shared" si="130"/>
        <v/>
      </c>
      <c r="DF126" s="23" t="str">
        <f t="shared" si="131"/>
        <v/>
      </c>
      <c r="DG126" s="23" t="str">
        <f t="shared" si="132"/>
        <v/>
      </c>
      <c r="DH126" s="23" t="str">
        <f t="shared" si="133"/>
        <v/>
      </c>
      <c r="DI126" s="23" t="str">
        <f t="shared" si="134"/>
        <v/>
      </c>
      <c r="DJ126" s="23" t="str">
        <f t="shared" si="135"/>
        <v/>
      </c>
      <c r="DK126" s="23" t="str">
        <f t="shared" si="136"/>
        <v/>
      </c>
      <c r="DL126" s="23" t="str">
        <f t="shared" si="137"/>
        <v/>
      </c>
      <c r="DM126" s="23" t="str">
        <f t="shared" si="138"/>
        <v/>
      </c>
      <c r="DN126" s="23" t="str">
        <f t="shared" si="139"/>
        <v/>
      </c>
      <c r="DO126" s="23" t="str">
        <f t="shared" si="140"/>
        <v/>
      </c>
      <c r="DP126" s="23" t="str">
        <f t="shared" si="141"/>
        <v/>
      </c>
      <c r="DQ126" s="23" t="str">
        <f t="shared" si="142"/>
        <v/>
      </c>
      <c r="DR126" s="23" t="str">
        <f t="shared" si="143"/>
        <v/>
      </c>
      <c r="DS126" s="23" t="str">
        <f t="shared" si="144"/>
        <v/>
      </c>
      <c r="DT126" s="23" t="str">
        <f t="shared" si="145"/>
        <v/>
      </c>
      <c r="DU126" s="23" t="str">
        <f t="shared" si="146"/>
        <v/>
      </c>
      <c r="DV126" s="23" t="str">
        <f t="shared" si="147"/>
        <v/>
      </c>
      <c r="DW126" s="23" t="str">
        <f t="shared" si="148"/>
        <v/>
      </c>
      <c r="DX126" s="23" t="str">
        <f t="shared" si="149"/>
        <v/>
      </c>
      <c r="DY126" s="23" t="str">
        <f t="shared" si="150"/>
        <v/>
      </c>
      <c r="DZ126" s="23" t="str">
        <f t="shared" si="151"/>
        <v/>
      </c>
      <c r="EA126" s="23" t="str">
        <f t="shared" si="152"/>
        <v/>
      </c>
      <c r="EB126" s="23" t="str">
        <f t="shared" si="153"/>
        <v/>
      </c>
      <c r="EC126" s="23" t="str">
        <f t="shared" si="154"/>
        <v/>
      </c>
      <c r="ED126" s="23" t="str">
        <f t="shared" si="155"/>
        <v/>
      </c>
      <c r="EE126" s="23" t="str">
        <f t="shared" si="156"/>
        <v/>
      </c>
    </row>
    <row r="127" spans="1:135" ht="11.25" customHeight="1">
      <c r="A127" s="70" t="s">
        <v>245</v>
      </c>
      <c r="B127" s="80" t="s">
        <v>77</v>
      </c>
      <c r="C127" s="80" t="s">
        <v>241</v>
      </c>
      <c r="D127" s="70"/>
      <c r="E127" s="80">
        <v>1</v>
      </c>
      <c r="F127" s="80" t="s">
        <v>247</v>
      </c>
      <c r="G127" s="95">
        <v>41790</v>
      </c>
      <c r="H127" s="99"/>
      <c r="I127" s="72"/>
      <c r="J127" s="73"/>
      <c r="K127" s="74"/>
      <c r="L127" s="72">
        <v>1</v>
      </c>
      <c r="M127" s="75" t="s">
        <v>302</v>
      </c>
      <c r="N127" s="74"/>
      <c r="O127" s="76">
        <f t="shared" si="125"/>
        <v>3</v>
      </c>
      <c r="P127" s="76">
        <f t="shared" si="126"/>
        <v>5</v>
      </c>
      <c r="Q127" s="76">
        <f t="shared" si="127"/>
        <v>2014</v>
      </c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DC127" s="23" t="str">
        <f t="shared" si="128"/>
        <v/>
      </c>
      <c r="DD127" s="23" t="str">
        <f t="shared" si="129"/>
        <v/>
      </c>
      <c r="DE127" s="23" t="str">
        <f t="shared" si="130"/>
        <v/>
      </c>
      <c r="DF127" s="23" t="str">
        <f t="shared" si="131"/>
        <v/>
      </c>
      <c r="DG127" s="23" t="str">
        <f t="shared" si="132"/>
        <v/>
      </c>
      <c r="DH127" s="23" t="str">
        <f t="shared" si="133"/>
        <v/>
      </c>
      <c r="DI127" s="23" t="str">
        <f t="shared" si="134"/>
        <v/>
      </c>
      <c r="DJ127" s="23" t="str">
        <f t="shared" si="135"/>
        <v/>
      </c>
      <c r="DK127" s="23" t="str">
        <f t="shared" si="136"/>
        <v/>
      </c>
      <c r="DL127" s="23" t="str">
        <f t="shared" si="137"/>
        <v/>
      </c>
      <c r="DM127" s="23" t="str">
        <f t="shared" si="138"/>
        <v/>
      </c>
      <c r="DN127" s="23" t="str">
        <f t="shared" si="139"/>
        <v/>
      </c>
      <c r="DO127" s="23" t="str">
        <f t="shared" si="140"/>
        <v/>
      </c>
      <c r="DP127" s="23" t="str">
        <f t="shared" si="141"/>
        <v/>
      </c>
      <c r="DQ127" s="23" t="str">
        <f t="shared" si="142"/>
        <v/>
      </c>
      <c r="DR127" s="23" t="str">
        <f t="shared" si="143"/>
        <v/>
      </c>
      <c r="DS127" s="23" t="str">
        <f t="shared" si="144"/>
        <v/>
      </c>
      <c r="DT127" s="23" t="str">
        <f t="shared" si="145"/>
        <v/>
      </c>
      <c r="DU127" s="23" t="str">
        <f t="shared" si="146"/>
        <v/>
      </c>
      <c r="DV127" s="23" t="str">
        <f t="shared" si="147"/>
        <v/>
      </c>
      <c r="DW127" s="23" t="str">
        <f t="shared" si="148"/>
        <v/>
      </c>
      <c r="DX127" s="23" t="str">
        <f t="shared" si="149"/>
        <v/>
      </c>
      <c r="DY127" s="23" t="str">
        <f t="shared" si="150"/>
        <v/>
      </c>
      <c r="DZ127" s="23" t="str">
        <f t="shared" si="151"/>
        <v/>
      </c>
      <c r="EA127" s="23" t="str">
        <f t="shared" si="152"/>
        <v/>
      </c>
      <c r="EB127" s="23" t="str">
        <f t="shared" si="153"/>
        <v/>
      </c>
      <c r="EC127" s="23" t="str">
        <f t="shared" si="154"/>
        <v/>
      </c>
      <c r="ED127" s="23" t="str">
        <f t="shared" si="155"/>
        <v/>
      </c>
      <c r="EE127" s="23" t="str">
        <f t="shared" si="156"/>
        <v/>
      </c>
    </row>
    <row r="128" spans="1:135" ht="11.25" customHeight="1">
      <c r="A128" s="21" t="s">
        <v>245</v>
      </c>
      <c r="B128" s="52" t="s">
        <v>72</v>
      </c>
      <c r="C128" s="54" t="s">
        <v>184</v>
      </c>
      <c r="D128" s="21" t="s">
        <v>50</v>
      </c>
      <c r="E128" s="52">
        <v>1</v>
      </c>
      <c r="F128" s="54" t="s">
        <v>251</v>
      </c>
      <c r="G128" s="94">
        <v>41803</v>
      </c>
      <c r="H128" s="100"/>
      <c r="I128" s="34"/>
      <c r="J128" s="30"/>
      <c r="K128" s="37"/>
      <c r="L128" s="34">
        <v>1</v>
      </c>
      <c r="M128" s="38" t="s">
        <v>292</v>
      </c>
      <c r="N128" s="37"/>
      <c r="O128" s="20">
        <f t="shared" si="125"/>
        <v>2</v>
      </c>
      <c r="P128" s="20">
        <f t="shared" si="126"/>
        <v>6</v>
      </c>
      <c r="Q128" s="20">
        <f t="shared" si="127"/>
        <v>2014</v>
      </c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DC128" s="23" t="str">
        <f t="shared" si="128"/>
        <v/>
      </c>
      <c r="DD128" s="23" t="str">
        <f t="shared" si="129"/>
        <v/>
      </c>
      <c r="DE128" s="23" t="str">
        <f t="shared" si="130"/>
        <v/>
      </c>
      <c r="DF128" s="23" t="str">
        <f t="shared" si="131"/>
        <v/>
      </c>
      <c r="DG128" s="23" t="str">
        <f t="shared" si="132"/>
        <v/>
      </c>
      <c r="DH128" s="23" t="str">
        <f t="shared" si="133"/>
        <v/>
      </c>
      <c r="DI128" s="23" t="str">
        <f t="shared" si="134"/>
        <v/>
      </c>
      <c r="DJ128" s="23" t="str">
        <f t="shared" si="135"/>
        <v/>
      </c>
      <c r="DK128" s="23" t="str">
        <f t="shared" si="136"/>
        <v/>
      </c>
      <c r="DL128" s="23" t="str">
        <f t="shared" si="137"/>
        <v/>
      </c>
      <c r="DM128" s="23" t="str">
        <f t="shared" si="138"/>
        <v/>
      </c>
      <c r="DN128" s="23" t="str">
        <f t="shared" si="139"/>
        <v/>
      </c>
      <c r="DO128" s="23" t="str">
        <f t="shared" si="140"/>
        <v/>
      </c>
      <c r="DP128" s="23" t="str">
        <f t="shared" si="141"/>
        <v/>
      </c>
      <c r="DQ128" s="23" t="str">
        <f t="shared" si="142"/>
        <v/>
      </c>
      <c r="DR128" s="23" t="str">
        <f t="shared" si="143"/>
        <v/>
      </c>
      <c r="DS128" s="23" t="str">
        <f t="shared" si="144"/>
        <v/>
      </c>
      <c r="DT128" s="23" t="str">
        <f t="shared" si="145"/>
        <v/>
      </c>
      <c r="DU128" s="23" t="str">
        <f t="shared" si="146"/>
        <v/>
      </c>
      <c r="DV128" s="23" t="str">
        <f t="shared" si="147"/>
        <v/>
      </c>
      <c r="DW128" s="23" t="str">
        <f t="shared" si="148"/>
        <v/>
      </c>
      <c r="DX128" s="23" t="str">
        <f t="shared" si="149"/>
        <v/>
      </c>
      <c r="DY128" s="23" t="str">
        <f t="shared" si="150"/>
        <v/>
      </c>
      <c r="DZ128" s="23" t="str">
        <f t="shared" si="151"/>
        <v/>
      </c>
      <c r="EA128" s="23" t="str">
        <f t="shared" si="152"/>
        <v/>
      </c>
      <c r="EB128" s="23" t="str">
        <f t="shared" si="153"/>
        <v/>
      </c>
      <c r="EC128" s="23" t="str">
        <f t="shared" si="154"/>
        <v/>
      </c>
      <c r="ED128" s="23" t="str">
        <f t="shared" si="155"/>
        <v/>
      </c>
      <c r="EE128" s="23" t="str">
        <f t="shared" si="156"/>
        <v/>
      </c>
    </row>
    <row r="129" spans="1:135" ht="11.25" customHeight="1">
      <c r="A129" s="70" t="s">
        <v>245</v>
      </c>
      <c r="B129" s="80" t="s">
        <v>81</v>
      </c>
      <c r="C129" s="80" t="s">
        <v>206</v>
      </c>
      <c r="D129" s="70" t="s">
        <v>153</v>
      </c>
      <c r="E129" s="80">
        <v>1</v>
      </c>
      <c r="F129" s="80" t="s">
        <v>252</v>
      </c>
      <c r="G129" s="95">
        <v>41803</v>
      </c>
      <c r="H129" s="99">
        <v>41804</v>
      </c>
      <c r="I129" s="72"/>
      <c r="J129" s="73"/>
      <c r="K129" s="74"/>
      <c r="L129" s="72">
        <v>1</v>
      </c>
      <c r="M129" s="75" t="s">
        <v>292</v>
      </c>
      <c r="N129" s="74"/>
      <c r="O129" s="76">
        <f t="shared" si="125"/>
        <v>2</v>
      </c>
      <c r="P129" s="76">
        <f t="shared" si="126"/>
        <v>6</v>
      </c>
      <c r="Q129" s="76">
        <f t="shared" si="127"/>
        <v>2014</v>
      </c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  <c r="AR129" s="29"/>
      <c r="AS129" s="29"/>
      <c r="AT129" s="29"/>
      <c r="AU129" s="29"/>
      <c r="AV129" s="29"/>
      <c r="AW129" s="29"/>
      <c r="AX129" s="29"/>
      <c r="AY129" s="29"/>
      <c r="AZ129" s="29"/>
      <c r="BA129" s="29"/>
      <c r="BB129" s="29"/>
      <c r="DC129" s="23" t="str">
        <f t="shared" si="128"/>
        <v/>
      </c>
      <c r="DD129" s="23" t="str">
        <f t="shared" si="129"/>
        <v/>
      </c>
      <c r="DE129" s="23" t="str">
        <f t="shared" si="130"/>
        <v/>
      </c>
      <c r="DF129" s="23" t="str">
        <f t="shared" si="131"/>
        <v/>
      </c>
      <c r="DG129" s="23" t="str">
        <f t="shared" si="132"/>
        <v/>
      </c>
      <c r="DH129" s="23" t="str">
        <f t="shared" si="133"/>
        <v/>
      </c>
      <c r="DI129" s="23" t="str">
        <f t="shared" si="134"/>
        <v/>
      </c>
      <c r="DJ129" s="23" t="str">
        <f t="shared" si="135"/>
        <v/>
      </c>
      <c r="DK129" s="23" t="str">
        <f t="shared" si="136"/>
        <v/>
      </c>
      <c r="DL129" s="23" t="str">
        <f t="shared" si="137"/>
        <v/>
      </c>
      <c r="DM129" s="23" t="str">
        <f t="shared" si="138"/>
        <v/>
      </c>
      <c r="DN129" s="23" t="str">
        <f t="shared" si="139"/>
        <v/>
      </c>
      <c r="DO129" s="23" t="str">
        <f t="shared" si="140"/>
        <v/>
      </c>
      <c r="DP129" s="23" t="str">
        <f t="shared" si="141"/>
        <v/>
      </c>
      <c r="DQ129" s="23" t="str">
        <f t="shared" si="142"/>
        <v/>
      </c>
      <c r="DR129" s="23" t="str">
        <f t="shared" si="143"/>
        <v/>
      </c>
      <c r="DS129" s="23" t="str">
        <f t="shared" si="144"/>
        <v/>
      </c>
      <c r="DT129" s="23" t="str">
        <f t="shared" si="145"/>
        <v/>
      </c>
      <c r="DU129" s="23" t="str">
        <f t="shared" si="146"/>
        <v/>
      </c>
      <c r="DV129" s="23" t="str">
        <f t="shared" si="147"/>
        <v/>
      </c>
      <c r="DW129" s="23" t="str">
        <f t="shared" si="148"/>
        <v/>
      </c>
      <c r="DX129" s="23" t="str">
        <f t="shared" si="149"/>
        <v/>
      </c>
      <c r="DY129" s="23" t="str">
        <f t="shared" si="150"/>
        <v/>
      </c>
      <c r="DZ129" s="23" t="str">
        <f t="shared" si="151"/>
        <v/>
      </c>
      <c r="EA129" s="23" t="str">
        <f t="shared" si="152"/>
        <v/>
      </c>
      <c r="EB129" s="23" t="str">
        <f t="shared" si="153"/>
        <v/>
      </c>
      <c r="EC129" s="23" t="str">
        <f t="shared" si="154"/>
        <v/>
      </c>
      <c r="ED129" s="23" t="str">
        <f t="shared" si="155"/>
        <v/>
      </c>
      <c r="EE129" s="23" t="str">
        <f t="shared" si="156"/>
        <v/>
      </c>
    </row>
    <row r="130" spans="1:135" ht="11.25" customHeight="1">
      <c r="A130" s="21" t="s">
        <v>245</v>
      </c>
      <c r="B130" s="52" t="s">
        <v>81</v>
      </c>
      <c r="C130" s="54" t="s">
        <v>197</v>
      </c>
      <c r="D130" s="21" t="s">
        <v>153</v>
      </c>
      <c r="E130" s="52">
        <v>1</v>
      </c>
      <c r="F130" s="54" t="s">
        <v>251</v>
      </c>
      <c r="G130" s="94">
        <v>41803</v>
      </c>
      <c r="H130" s="100">
        <v>41804</v>
      </c>
      <c r="I130" s="34"/>
      <c r="J130" s="30"/>
      <c r="K130" s="37"/>
      <c r="L130" s="34">
        <v>1</v>
      </c>
      <c r="M130" s="38" t="s">
        <v>292</v>
      </c>
      <c r="N130" s="37"/>
      <c r="O130" s="20">
        <f t="shared" si="125"/>
        <v>2</v>
      </c>
      <c r="P130" s="20">
        <f t="shared" si="126"/>
        <v>6</v>
      </c>
      <c r="Q130" s="20">
        <f t="shared" si="127"/>
        <v>2014</v>
      </c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  <c r="AR130" s="29"/>
      <c r="AS130" s="29"/>
      <c r="AT130" s="29"/>
      <c r="AU130" s="29"/>
      <c r="AV130" s="29"/>
      <c r="AW130" s="29"/>
      <c r="AX130" s="29"/>
      <c r="AY130" s="29"/>
      <c r="AZ130" s="29"/>
      <c r="BA130" s="29"/>
      <c r="BB130" s="29"/>
      <c r="DC130" s="23" t="str">
        <f t="shared" si="128"/>
        <v/>
      </c>
      <c r="DD130" s="23" t="str">
        <f t="shared" si="129"/>
        <v/>
      </c>
      <c r="DE130" s="23" t="str">
        <f t="shared" si="130"/>
        <v/>
      </c>
      <c r="DF130" s="23" t="str">
        <f t="shared" si="131"/>
        <v/>
      </c>
      <c r="DG130" s="23" t="str">
        <f t="shared" si="132"/>
        <v/>
      </c>
      <c r="DH130" s="23" t="str">
        <f t="shared" si="133"/>
        <v/>
      </c>
      <c r="DI130" s="23" t="str">
        <f t="shared" si="134"/>
        <v/>
      </c>
      <c r="DJ130" s="23" t="str">
        <f t="shared" si="135"/>
        <v/>
      </c>
      <c r="DK130" s="23" t="str">
        <f t="shared" si="136"/>
        <v/>
      </c>
      <c r="DL130" s="23" t="str">
        <f t="shared" si="137"/>
        <v/>
      </c>
      <c r="DM130" s="23" t="str">
        <f t="shared" si="138"/>
        <v/>
      </c>
      <c r="DN130" s="23" t="str">
        <f t="shared" si="139"/>
        <v/>
      </c>
      <c r="DO130" s="23" t="str">
        <f t="shared" si="140"/>
        <v/>
      </c>
      <c r="DP130" s="23" t="str">
        <f t="shared" si="141"/>
        <v/>
      </c>
      <c r="DQ130" s="23" t="str">
        <f t="shared" si="142"/>
        <v/>
      </c>
      <c r="DR130" s="23" t="str">
        <f t="shared" si="143"/>
        <v/>
      </c>
      <c r="DS130" s="23" t="str">
        <f t="shared" si="144"/>
        <v/>
      </c>
      <c r="DT130" s="23" t="str">
        <f t="shared" si="145"/>
        <v/>
      </c>
      <c r="DU130" s="23" t="str">
        <f t="shared" si="146"/>
        <v/>
      </c>
      <c r="DV130" s="23" t="str">
        <f t="shared" si="147"/>
        <v/>
      </c>
      <c r="DW130" s="23" t="str">
        <f t="shared" si="148"/>
        <v/>
      </c>
      <c r="DX130" s="23" t="str">
        <f t="shared" si="149"/>
        <v/>
      </c>
      <c r="DY130" s="23" t="str">
        <f t="shared" si="150"/>
        <v/>
      </c>
      <c r="DZ130" s="23" t="str">
        <f t="shared" si="151"/>
        <v/>
      </c>
      <c r="EA130" s="23" t="str">
        <f t="shared" si="152"/>
        <v/>
      </c>
      <c r="EB130" s="23" t="str">
        <f t="shared" si="153"/>
        <v/>
      </c>
      <c r="EC130" s="23" t="str">
        <f t="shared" si="154"/>
        <v/>
      </c>
      <c r="ED130" s="23" t="str">
        <f t="shared" si="155"/>
        <v/>
      </c>
      <c r="EE130" s="23" t="str">
        <f t="shared" si="156"/>
        <v/>
      </c>
    </row>
    <row r="131" spans="1:135" ht="11.25" customHeight="1">
      <c r="A131" s="70" t="s">
        <v>245</v>
      </c>
      <c r="B131" s="80" t="s">
        <v>70</v>
      </c>
      <c r="C131" s="80" t="s">
        <v>261</v>
      </c>
      <c r="D131" s="70" t="s">
        <v>207</v>
      </c>
      <c r="E131" s="80">
        <v>1</v>
      </c>
      <c r="F131" s="80" t="s">
        <v>251</v>
      </c>
      <c r="G131" s="95">
        <v>41809</v>
      </c>
      <c r="H131" s="99">
        <v>41825</v>
      </c>
      <c r="I131" s="72"/>
      <c r="J131" s="73"/>
      <c r="K131" s="74"/>
      <c r="L131" s="72">
        <v>1</v>
      </c>
      <c r="M131" s="75" t="s">
        <v>292</v>
      </c>
      <c r="N131" s="74"/>
      <c r="O131" s="76">
        <f t="shared" si="125"/>
        <v>2</v>
      </c>
      <c r="P131" s="76">
        <f t="shared" si="126"/>
        <v>6</v>
      </c>
      <c r="Q131" s="76">
        <f t="shared" si="127"/>
        <v>2014</v>
      </c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  <c r="BB131" s="29"/>
      <c r="DC131" s="23" t="str">
        <f t="shared" si="128"/>
        <v/>
      </c>
      <c r="DD131" s="23" t="str">
        <f t="shared" si="129"/>
        <v/>
      </c>
      <c r="DE131" s="23" t="str">
        <f t="shared" si="130"/>
        <v/>
      </c>
      <c r="DF131" s="23" t="str">
        <f t="shared" si="131"/>
        <v/>
      </c>
      <c r="DG131" s="23" t="str">
        <f t="shared" si="132"/>
        <v/>
      </c>
      <c r="DH131" s="23" t="str">
        <f t="shared" si="133"/>
        <v/>
      </c>
      <c r="DI131" s="23" t="str">
        <f t="shared" si="134"/>
        <v/>
      </c>
      <c r="DJ131" s="23" t="str">
        <f t="shared" si="135"/>
        <v/>
      </c>
      <c r="DK131" s="23" t="str">
        <f t="shared" si="136"/>
        <v/>
      </c>
      <c r="DL131" s="23" t="str">
        <f t="shared" si="137"/>
        <v/>
      </c>
      <c r="DM131" s="23" t="str">
        <f t="shared" si="138"/>
        <v/>
      </c>
      <c r="DN131" s="23" t="str">
        <f t="shared" si="139"/>
        <v/>
      </c>
      <c r="DO131" s="23" t="str">
        <f t="shared" si="140"/>
        <v/>
      </c>
      <c r="DP131" s="23" t="str">
        <f t="shared" si="141"/>
        <v/>
      </c>
      <c r="DQ131" s="23" t="str">
        <f t="shared" si="142"/>
        <v/>
      </c>
      <c r="DR131" s="23" t="str">
        <f t="shared" si="143"/>
        <v/>
      </c>
      <c r="DS131" s="23" t="str">
        <f t="shared" si="144"/>
        <v/>
      </c>
      <c r="DT131" s="23" t="str">
        <f t="shared" si="145"/>
        <v/>
      </c>
      <c r="DU131" s="23" t="str">
        <f t="shared" si="146"/>
        <v/>
      </c>
      <c r="DV131" s="23" t="str">
        <f t="shared" si="147"/>
        <v/>
      </c>
      <c r="DW131" s="23" t="str">
        <f t="shared" si="148"/>
        <v/>
      </c>
      <c r="DX131" s="23" t="str">
        <f t="shared" si="149"/>
        <v/>
      </c>
      <c r="DY131" s="23" t="str">
        <f t="shared" si="150"/>
        <v/>
      </c>
      <c r="DZ131" s="23" t="str">
        <f t="shared" si="151"/>
        <v/>
      </c>
      <c r="EA131" s="23" t="str">
        <f t="shared" si="152"/>
        <v/>
      </c>
      <c r="EB131" s="23" t="str">
        <f t="shared" si="153"/>
        <v/>
      </c>
      <c r="EC131" s="23" t="str">
        <f t="shared" si="154"/>
        <v/>
      </c>
      <c r="ED131" s="23" t="str">
        <f t="shared" si="155"/>
        <v/>
      </c>
      <c r="EE131" s="23" t="str">
        <f t="shared" si="156"/>
        <v/>
      </c>
    </row>
    <row r="132" spans="1:135" ht="11.25" customHeight="1">
      <c r="A132" s="21" t="s">
        <v>245</v>
      </c>
      <c r="B132" s="52" t="s">
        <v>81</v>
      </c>
      <c r="C132" s="54" t="s">
        <v>208</v>
      </c>
      <c r="D132" s="21" t="s">
        <v>153</v>
      </c>
      <c r="E132" s="52">
        <v>1</v>
      </c>
      <c r="F132" s="54" t="s">
        <v>252</v>
      </c>
      <c r="G132" s="94">
        <v>41812</v>
      </c>
      <c r="H132" s="100"/>
      <c r="I132" s="34"/>
      <c r="J132" s="30"/>
      <c r="K132" s="37"/>
      <c r="L132" s="34">
        <v>1</v>
      </c>
      <c r="M132" s="38" t="s">
        <v>292</v>
      </c>
      <c r="N132" s="37" t="s">
        <v>209</v>
      </c>
      <c r="O132" s="20">
        <f t="shared" si="125"/>
        <v>3</v>
      </c>
      <c r="P132" s="20">
        <f t="shared" si="126"/>
        <v>6</v>
      </c>
      <c r="Q132" s="20">
        <f t="shared" si="127"/>
        <v>2014</v>
      </c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DC132" s="23" t="str">
        <f t="shared" si="128"/>
        <v/>
      </c>
      <c r="DD132" s="23" t="str">
        <f t="shared" si="129"/>
        <v/>
      </c>
      <c r="DE132" s="23" t="str">
        <f t="shared" si="130"/>
        <v/>
      </c>
      <c r="DF132" s="23" t="str">
        <f t="shared" si="131"/>
        <v/>
      </c>
      <c r="DG132" s="23" t="str">
        <f t="shared" si="132"/>
        <v/>
      </c>
      <c r="DH132" s="23" t="str">
        <f t="shared" si="133"/>
        <v/>
      </c>
      <c r="DI132" s="23" t="str">
        <f t="shared" si="134"/>
        <v/>
      </c>
      <c r="DJ132" s="23" t="str">
        <f t="shared" si="135"/>
        <v/>
      </c>
      <c r="DK132" s="23" t="str">
        <f t="shared" si="136"/>
        <v/>
      </c>
      <c r="DL132" s="23" t="str">
        <f t="shared" si="137"/>
        <v/>
      </c>
      <c r="DM132" s="23" t="str">
        <f t="shared" si="138"/>
        <v/>
      </c>
      <c r="DN132" s="23" t="str">
        <f t="shared" si="139"/>
        <v/>
      </c>
      <c r="DO132" s="23" t="str">
        <f t="shared" si="140"/>
        <v/>
      </c>
      <c r="DP132" s="23" t="str">
        <f t="shared" si="141"/>
        <v/>
      </c>
      <c r="DQ132" s="23" t="str">
        <f t="shared" si="142"/>
        <v/>
      </c>
      <c r="DR132" s="23" t="str">
        <f t="shared" si="143"/>
        <v/>
      </c>
      <c r="DS132" s="23" t="str">
        <f t="shared" si="144"/>
        <v/>
      </c>
      <c r="DT132" s="23" t="str">
        <f t="shared" si="145"/>
        <v/>
      </c>
      <c r="DU132" s="23" t="str">
        <f t="shared" si="146"/>
        <v/>
      </c>
      <c r="DV132" s="23" t="str">
        <f t="shared" si="147"/>
        <v/>
      </c>
      <c r="DW132" s="23" t="str">
        <f t="shared" si="148"/>
        <v/>
      </c>
      <c r="DX132" s="23" t="str">
        <f t="shared" si="149"/>
        <v/>
      </c>
      <c r="DY132" s="23" t="str">
        <f t="shared" si="150"/>
        <v/>
      </c>
      <c r="DZ132" s="23" t="str">
        <f t="shared" si="151"/>
        <v/>
      </c>
      <c r="EA132" s="23" t="str">
        <f t="shared" si="152"/>
        <v/>
      </c>
      <c r="EB132" s="23" t="str">
        <f t="shared" si="153"/>
        <v/>
      </c>
      <c r="EC132" s="23" t="str">
        <f t="shared" si="154"/>
        <v/>
      </c>
      <c r="ED132" s="23" t="str">
        <f t="shared" si="155"/>
        <v/>
      </c>
      <c r="EE132" s="23" t="str">
        <f t="shared" si="156"/>
        <v/>
      </c>
    </row>
    <row r="133" spans="1:135" ht="11.25" customHeight="1">
      <c r="A133" s="70" t="s">
        <v>245</v>
      </c>
      <c r="B133" s="80" t="s">
        <v>72</v>
      </c>
      <c r="C133" s="80" t="s">
        <v>177</v>
      </c>
      <c r="D133" s="70" t="s">
        <v>50</v>
      </c>
      <c r="E133" s="80">
        <v>1</v>
      </c>
      <c r="F133" s="80" t="s">
        <v>253</v>
      </c>
      <c r="G133" s="95">
        <v>41815</v>
      </c>
      <c r="H133" s="99">
        <v>41818</v>
      </c>
      <c r="I133" s="72"/>
      <c r="J133" s="73"/>
      <c r="K133" s="74"/>
      <c r="L133" s="72">
        <v>0</v>
      </c>
      <c r="M133" s="75" t="s">
        <v>292</v>
      </c>
      <c r="N133" s="74" t="s">
        <v>210</v>
      </c>
      <c r="O133" s="76">
        <f t="shared" si="125"/>
        <v>3</v>
      </c>
      <c r="P133" s="76">
        <f t="shared" si="126"/>
        <v>6</v>
      </c>
      <c r="Q133" s="76">
        <f t="shared" si="127"/>
        <v>2014</v>
      </c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AU133" s="29"/>
      <c r="AV133" s="29"/>
      <c r="AW133" s="29"/>
      <c r="AX133" s="29"/>
      <c r="AY133" s="29"/>
      <c r="AZ133" s="29"/>
      <c r="BA133" s="29"/>
      <c r="BB133" s="29"/>
      <c r="DC133" s="23" t="str">
        <f t="shared" si="128"/>
        <v/>
      </c>
      <c r="DD133" s="23" t="str">
        <f t="shared" si="129"/>
        <v/>
      </c>
      <c r="DE133" s="23" t="str">
        <f t="shared" si="130"/>
        <v/>
      </c>
      <c r="DF133" s="23" t="str">
        <f t="shared" si="131"/>
        <v/>
      </c>
      <c r="DG133" s="23" t="str">
        <f t="shared" si="132"/>
        <v/>
      </c>
      <c r="DH133" s="23" t="str">
        <f t="shared" si="133"/>
        <v/>
      </c>
      <c r="DI133" s="23" t="str">
        <f t="shared" si="134"/>
        <v/>
      </c>
      <c r="DJ133" s="23" t="str">
        <f t="shared" si="135"/>
        <v/>
      </c>
      <c r="DK133" s="23" t="str">
        <f t="shared" si="136"/>
        <v/>
      </c>
      <c r="DL133" s="23" t="str">
        <f t="shared" si="137"/>
        <v/>
      </c>
      <c r="DM133" s="23" t="str">
        <f t="shared" si="138"/>
        <v/>
      </c>
      <c r="DN133" s="23" t="str">
        <f t="shared" si="139"/>
        <v/>
      </c>
      <c r="DO133" s="23" t="str">
        <f t="shared" si="140"/>
        <v/>
      </c>
      <c r="DP133" s="23" t="str">
        <f t="shared" si="141"/>
        <v/>
      </c>
      <c r="DQ133" s="23" t="str">
        <f t="shared" si="142"/>
        <v/>
      </c>
      <c r="DR133" s="23" t="str">
        <f t="shared" si="143"/>
        <v/>
      </c>
      <c r="DS133" s="23" t="str">
        <f t="shared" si="144"/>
        <v/>
      </c>
      <c r="DT133" s="23" t="str">
        <f t="shared" si="145"/>
        <v/>
      </c>
      <c r="DU133" s="23" t="str">
        <f t="shared" si="146"/>
        <v/>
      </c>
      <c r="DV133" s="23" t="str">
        <f t="shared" si="147"/>
        <v/>
      </c>
      <c r="DW133" s="23" t="str">
        <f t="shared" si="148"/>
        <v/>
      </c>
      <c r="DX133" s="23" t="str">
        <f t="shared" si="149"/>
        <v/>
      </c>
      <c r="DY133" s="23" t="str">
        <f t="shared" si="150"/>
        <v/>
      </c>
      <c r="DZ133" s="23" t="str">
        <f t="shared" si="151"/>
        <v/>
      </c>
      <c r="EA133" s="23" t="str">
        <f t="shared" si="152"/>
        <v/>
      </c>
      <c r="EB133" s="23" t="str">
        <f t="shared" si="153"/>
        <v/>
      </c>
      <c r="EC133" s="23" t="str">
        <f t="shared" si="154"/>
        <v/>
      </c>
      <c r="ED133" s="23" t="str">
        <f t="shared" si="155"/>
        <v/>
      </c>
      <c r="EE133" s="23" t="str">
        <f t="shared" si="156"/>
        <v/>
      </c>
    </row>
    <row r="134" spans="1:135" ht="11.25" customHeight="1">
      <c r="A134" s="21" t="s">
        <v>245</v>
      </c>
      <c r="B134" s="52" t="s">
        <v>72</v>
      </c>
      <c r="C134" s="54" t="s">
        <v>196</v>
      </c>
      <c r="D134" s="21" t="s">
        <v>50</v>
      </c>
      <c r="E134" s="52">
        <v>1</v>
      </c>
      <c r="F134" s="54" t="s">
        <v>223</v>
      </c>
      <c r="G134" s="94">
        <v>41865</v>
      </c>
      <c r="H134" s="100"/>
      <c r="I134" s="34"/>
      <c r="J134" s="30"/>
      <c r="K134" s="37"/>
      <c r="L134" s="34">
        <v>1</v>
      </c>
      <c r="M134" s="38" t="s">
        <v>292</v>
      </c>
      <c r="N134" s="37"/>
      <c r="O134" s="20">
        <f t="shared" si="125"/>
        <v>2</v>
      </c>
      <c r="P134" s="20">
        <f t="shared" si="126"/>
        <v>8</v>
      </c>
      <c r="Q134" s="20">
        <f t="shared" si="127"/>
        <v>2014</v>
      </c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9"/>
      <c r="AV134" s="29"/>
      <c r="AW134" s="29"/>
      <c r="AX134" s="29"/>
      <c r="AY134" s="29"/>
      <c r="AZ134" s="29"/>
      <c r="BA134" s="29"/>
      <c r="BB134" s="29"/>
      <c r="DC134" s="23" t="str">
        <f t="shared" si="128"/>
        <v/>
      </c>
      <c r="DD134" s="23" t="str">
        <f t="shared" si="129"/>
        <v/>
      </c>
      <c r="DE134" s="23" t="str">
        <f t="shared" si="130"/>
        <v/>
      </c>
      <c r="DF134" s="23" t="str">
        <f t="shared" si="131"/>
        <v/>
      </c>
      <c r="DG134" s="23" t="str">
        <f t="shared" si="132"/>
        <v/>
      </c>
      <c r="DH134" s="23" t="str">
        <f t="shared" si="133"/>
        <v/>
      </c>
      <c r="DI134" s="23" t="str">
        <f t="shared" si="134"/>
        <v/>
      </c>
      <c r="DJ134" s="23" t="str">
        <f t="shared" si="135"/>
        <v/>
      </c>
      <c r="DK134" s="23" t="str">
        <f t="shared" si="136"/>
        <v/>
      </c>
      <c r="DL134" s="23" t="str">
        <f t="shared" si="137"/>
        <v/>
      </c>
      <c r="DM134" s="23" t="str">
        <f t="shared" si="138"/>
        <v/>
      </c>
      <c r="DN134" s="23" t="str">
        <f t="shared" si="139"/>
        <v/>
      </c>
      <c r="DO134" s="23" t="str">
        <f t="shared" si="140"/>
        <v/>
      </c>
      <c r="DP134" s="23" t="str">
        <f t="shared" si="141"/>
        <v/>
      </c>
      <c r="DQ134" s="23" t="str">
        <f t="shared" si="142"/>
        <v/>
      </c>
      <c r="DR134" s="23" t="str">
        <f t="shared" si="143"/>
        <v/>
      </c>
      <c r="DS134" s="23" t="str">
        <f t="shared" si="144"/>
        <v/>
      </c>
      <c r="DT134" s="23" t="str">
        <f t="shared" si="145"/>
        <v/>
      </c>
      <c r="DU134" s="23" t="str">
        <f t="shared" si="146"/>
        <v/>
      </c>
      <c r="DV134" s="23" t="str">
        <f t="shared" si="147"/>
        <v/>
      </c>
      <c r="DW134" s="23" t="str">
        <f t="shared" si="148"/>
        <v/>
      </c>
      <c r="DX134" s="23" t="str">
        <f t="shared" si="149"/>
        <v/>
      </c>
      <c r="DY134" s="23" t="str">
        <f t="shared" si="150"/>
        <v/>
      </c>
      <c r="DZ134" s="23" t="str">
        <f t="shared" si="151"/>
        <v/>
      </c>
      <c r="EA134" s="23" t="str">
        <f t="shared" si="152"/>
        <v/>
      </c>
      <c r="EB134" s="23" t="str">
        <f t="shared" si="153"/>
        <v/>
      </c>
      <c r="EC134" s="23" t="str">
        <f t="shared" si="154"/>
        <v/>
      </c>
      <c r="ED134" s="23" t="str">
        <f t="shared" si="155"/>
        <v/>
      </c>
      <c r="EE134" s="23" t="str">
        <f t="shared" si="156"/>
        <v/>
      </c>
    </row>
    <row r="135" spans="1:135" ht="11.25" customHeight="1">
      <c r="A135" s="70" t="s">
        <v>245</v>
      </c>
      <c r="B135" s="80" t="s">
        <v>72</v>
      </c>
      <c r="C135" s="80" t="s">
        <v>177</v>
      </c>
      <c r="D135" s="70" t="s">
        <v>50</v>
      </c>
      <c r="E135" s="80">
        <v>1</v>
      </c>
      <c r="F135" s="80" t="s">
        <v>223</v>
      </c>
      <c r="G135" s="95">
        <v>41867</v>
      </c>
      <c r="H135" s="99"/>
      <c r="I135" s="72"/>
      <c r="J135" s="73"/>
      <c r="K135" s="74"/>
      <c r="L135" s="72">
        <v>1</v>
      </c>
      <c r="M135" s="75" t="s">
        <v>292</v>
      </c>
      <c r="N135" s="74"/>
      <c r="O135" s="76">
        <f t="shared" si="125"/>
        <v>2</v>
      </c>
      <c r="P135" s="76">
        <f t="shared" si="126"/>
        <v>8</v>
      </c>
      <c r="Q135" s="76">
        <f t="shared" si="127"/>
        <v>2014</v>
      </c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9"/>
      <c r="AV135" s="29"/>
      <c r="AW135" s="29"/>
      <c r="AX135" s="29"/>
      <c r="AY135" s="29"/>
      <c r="AZ135" s="29"/>
      <c r="BA135" s="29"/>
      <c r="BB135" s="29"/>
      <c r="DC135" s="23" t="str">
        <f t="shared" si="128"/>
        <v/>
      </c>
      <c r="DD135" s="23" t="str">
        <f t="shared" si="129"/>
        <v/>
      </c>
      <c r="DE135" s="23" t="str">
        <f t="shared" si="130"/>
        <v/>
      </c>
      <c r="DF135" s="23" t="str">
        <f t="shared" si="131"/>
        <v/>
      </c>
      <c r="DG135" s="23" t="str">
        <f t="shared" si="132"/>
        <v/>
      </c>
      <c r="DH135" s="23" t="str">
        <f t="shared" si="133"/>
        <v/>
      </c>
      <c r="DI135" s="23" t="str">
        <f t="shared" si="134"/>
        <v/>
      </c>
      <c r="DJ135" s="23" t="str">
        <f t="shared" si="135"/>
        <v/>
      </c>
      <c r="DK135" s="23" t="str">
        <f t="shared" si="136"/>
        <v/>
      </c>
      <c r="DL135" s="23" t="str">
        <f t="shared" si="137"/>
        <v/>
      </c>
      <c r="DM135" s="23" t="str">
        <f t="shared" si="138"/>
        <v/>
      </c>
      <c r="DN135" s="23" t="str">
        <f t="shared" si="139"/>
        <v/>
      </c>
      <c r="DO135" s="23" t="str">
        <f t="shared" si="140"/>
        <v/>
      </c>
      <c r="DP135" s="23" t="str">
        <f t="shared" si="141"/>
        <v/>
      </c>
      <c r="DQ135" s="23" t="str">
        <f t="shared" si="142"/>
        <v/>
      </c>
      <c r="DR135" s="23" t="str">
        <f t="shared" si="143"/>
        <v/>
      </c>
      <c r="DS135" s="23" t="str">
        <f t="shared" si="144"/>
        <v/>
      </c>
      <c r="DT135" s="23" t="str">
        <f t="shared" si="145"/>
        <v/>
      </c>
      <c r="DU135" s="23" t="str">
        <f t="shared" si="146"/>
        <v/>
      </c>
      <c r="DV135" s="23" t="str">
        <f t="shared" si="147"/>
        <v/>
      </c>
      <c r="DW135" s="23" t="str">
        <f t="shared" si="148"/>
        <v/>
      </c>
      <c r="DX135" s="23" t="str">
        <f t="shared" si="149"/>
        <v/>
      </c>
      <c r="DY135" s="23" t="str">
        <f t="shared" si="150"/>
        <v/>
      </c>
      <c r="DZ135" s="23" t="str">
        <f t="shared" si="151"/>
        <v/>
      </c>
      <c r="EA135" s="23" t="str">
        <f t="shared" si="152"/>
        <v/>
      </c>
      <c r="EB135" s="23" t="str">
        <f t="shared" si="153"/>
        <v/>
      </c>
      <c r="EC135" s="23" t="str">
        <f t="shared" si="154"/>
        <v/>
      </c>
      <c r="ED135" s="23" t="str">
        <f t="shared" si="155"/>
        <v/>
      </c>
      <c r="EE135" s="23" t="str">
        <f t="shared" si="156"/>
        <v/>
      </c>
    </row>
    <row r="136" spans="1:135" ht="11.25" customHeight="1">
      <c r="A136" s="21" t="s">
        <v>245</v>
      </c>
      <c r="B136" s="52" t="s">
        <v>81</v>
      </c>
      <c r="C136" s="54" t="s">
        <v>187</v>
      </c>
      <c r="D136" s="21" t="s">
        <v>141</v>
      </c>
      <c r="E136" s="52">
        <v>1</v>
      </c>
      <c r="G136" s="94">
        <v>41872</v>
      </c>
      <c r="H136" s="100"/>
      <c r="I136" s="34"/>
      <c r="J136" s="30"/>
      <c r="K136" s="37"/>
      <c r="L136" s="34">
        <v>1</v>
      </c>
      <c r="M136" s="38" t="s">
        <v>292</v>
      </c>
      <c r="N136" s="37"/>
      <c r="O136" s="20">
        <f t="shared" si="125"/>
        <v>3</v>
      </c>
      <c r="P136" s="20">
        <f t="shared" si="126"/>
        <v>8</v>
      </c>
      <c r="Q136" s="20">
        <f t="shared" si="127"/>
        <v>2014</v>
      </c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  <c r="AR136" s="29"/>
      <c r="AS136" s="29"/>
      <c r="AT136" s="29"/>
      <c r="AU136" s="29"/>
      <c r="AV136" s="29"/>
      <c r="AW136" s="29"/>
      <c r="AX136" s="29"/>
      <c r="AY136" s="29"/>
      <c r="AZ136" s="29"/>
      <c r="BA136" s="29"/>
      <c r="BB136" s="29"/>
      <c r="DC136" s="23" t="str">
        <f t="shared" si="128"/>
        <v/>
      </c>
      <c r="DD136" s="23" t="str">
        <f t="shared" si="129"/>
        <v/>
      </c>
      <c r="DE136" s="23" t="str">
        <f t="shared" si="130"/>
        <v/>
      </c>
      <c r="DF136" s="23" t="str">
        <f t="shared" si="131"/>
        <v/>
      </c>
      <c r="DG136" s="23" t="str">
        <f t="shared" si="132"/>
        <v/>
      </c>
      <c r="DH136" s="23" t="str">
        <f t="shared" si="133"/>
        <v/>
      </c>
      <c r="DI136" s="23" t="str">
        <f t="shared" si="134"/>
        <v/>
      </c>
      <c r="DJ136" s="23" t="str">
        <f t="shared" si="135"/>
        <v/>
      </c>
      <c r="DK136" s="23" t="str">
        <f t="shared" si="136"/>
        <v/>
      </c>
      <c r="DL136" s="23" t="str">
        <f t="shared" si="137"/>
        <v/>
      </c>
      <c r="DM136" s="23" t="str">
        <f t="shared" si="138"/>
        <v/>
      </c>
      <c r="DN136" s="23" t="str">
        <f t="shared" si="139"/>
        <v/>
      </c>
      <c r="DO136" s="23" t="str">
        <f t="shared" si="140"/>
        <v/>
      </c>
      <c r="DP136" s="23" t="str">
        <f t="shared" si="141"/>
        <v/>
      </c>
      <c r="DQ136" s="23" t="str">
        <f t="shared" si="142"/>
        <v/>
      </c>
      <c r="DR136" s="23" t="str">
        <f t="shared" si="143"/>
        <v/>
      </c>
      <c r="DS136" s="23" t="str">
        <f t="shared" si="144"/>
        <v/>
      </c>
      <c r="DT136" s="23" t="str">
        <f t="shared" si="145"/>
        <v/>
      </c>
      <c r="DU136" s="23" t="str">
        <f t="shared" si="146"/>
        <v/>
      </c>
      <c r="DV136" s="23" t="str">
        <f t="shared" si="147"/>
        <v/>
      </c>
      <c r="DW136" s="23" t="str">
        <f t="shared" si="148"/>
        <v/>
      </c>
      <c r="DX136" s="23" t="str">
        <f t="shared" si="149"/>
        <v/>
      </c>
      <c r="DY136" s="23" t="str">
        <f t="shared" si="150"/>
        <v/>
      </c>
      <c r="DZ136" s="23" t="str">
        <f t="shared" si="151"/>
        <v/>
      </c>
      <c r="EA136" s="23" t="str">
        <f t="shared" si="152"/>
        <v/>
      </c>
      <c r="EB136" s="23" t="str">
        <f t="shared" si="153"/>
        <v/>
      </c>
      <c r="EC136" s="23" t="str">
        <f t="shared" si="154"/>
        <v/>
      </c>
      <c r="ED136" s="23" t="str">
        <f t="shared" si="155"/>
        <v/>
      </c>
      <c r="EE136" s="23" t="str">
        <f t="shared" si="156"/>
        <v/>
      </c>
    </row>
    <row r="137" spans="1:135" ht="11.25" customHeight="1">
      <c r="A137" s="70" t="s">
        <v>245</v>
      </c>
      <c r="B137" s="80" t="s">
        <v>81</v>
      </c>
      <c r="C137" s="80" t="s">
        <v>199</v>
      </c>
      <c r="D137" s="70" t="s">
        <v>165</v>
      </c>
      <c r="E137" s="80">
        <v>1</v>
      </c>
      <c r="F137" s="80"/>
      <c r="G137" s="95">
        <v>41904</v>
      </c>
      <c r="H137" s="99"/>
      <c r="I137" s="72"/>
      <c r="J137" s="73"/>
      <c r="K137" s="74"/>
      <c r="L137" s="72">
        <v>1</v>
      </c>
      <c r="M137" s="75" t="s">
        <v>292</v>
      </c>
      <c r="N137" s="74"/>
      <c r="O137" s="76">
        <f t="shared" si="125"/>
        <v>3</v>
      </c>
      <c r="P137" s="76">
        <f t="shared" si="126"/>
        <v>9</v>
      </c>
      <c r="Q137" s="76">
        <f t="shared" si="127"/>
        <v>2014</v>
      </c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  <c r="AR137" s="29"/>
      <c r="AS137" s="29"/>
      <c r="AT137" s="29"/>
      <c r="AU137" s="29"/>
      <c r="AV137" s="29"/>
      <c r="AW137" s="29"/>
      <c r="AX137" s="29"/>
      <c r="AY137" s="29"/>
      <c r="AZ137" s="29"/>
      <c r="BA137" s="29"/>
      <c r="BB137" s="29"/>
      <c r="DC137" s="23" t="str">
        <f t="shared" si="128"/>
        <v/>
      </c>
      <c r="DD137" s="23" t="str">
        <f t="shared" si="129"/>
        <v/>
      </c>
      <c r="DE137" s="23" t="str">
        <f t="shared" si="130"/>
        <v/>
      </c>
      <c r="DF137" s="23" t="str">
        <f t="shared" si="131"/>
        <v/>
      </c>
      <c r="DG137" s="23" t="str">
        <f t="shared" si="132"/>
        <v/>
      </c>
      <c r="DH137" s="23" t="str">
        <f t="shared" si="133"/>
        <v/>
      </c>
      <c r="DI137" s="23" t="str">
        <f t="shared" si="134"/>
        <v/>
      </c>
      <c r="DJ137" s="23" t="str">
        <f t="shared" si="135"/>
        <v/>
      </c>
      <c r="DK137" s="23" t="str">
        <f t="shared" si="136"/>
        <v/>
      </c>
      <c r="DL137" s="23" t="str">
        <f t="shared" si="137"/>
        <v/>
      </c>
      <c r="DM137" s="23" t="str">
        <f t="shared" si="138"/>
        <v/>
      </c>
      <c r="DN137" s="23" t="str">
        <f t="shared" si="139"/>
        <v/>
      </c>
      <c r="DO137" s="23" t="str">
        <f t="shared" si="140"/>
        <v/>
      </c>
      <c r="DP137" s="23" t="str">
        <f t="shared" si="141"/>
        <v/>
      </c>
      <c r="DQ137" s="23" t="str">
        <f t="shared" si="142"/>
        <v/>
      </c>
      <c r="DR137" s="23" t="str">
        <f t="shared" si="143"/>
        <v/>
      </c>
      <c r="DS137" s="23" t="str">
        <f t="shared" si="144"/>
        <v/>
      </c>
      <c r="DT137" s="23" t="str">
        <f t="shared" si="145"/>
        <v/>
      </c>
      <c r="DU137" s="23" t="str">
        <f t="shared" si="146"/>
        <v/>
      </c>
      <c r="DV137" s="23" t="str">
        <f t="shared" si="147"/>
        <v/>
      </c>
      <c r="DW137" s="23" t="str">
        <f t="shared" si="148"/>
        <v/>
      </c>
      <c r="DX137" s="23" t="str">
        <f t="shared" si="149"/>
        <v/>
      </c>
      <c r="DY137" s="23" t="str">
        <f t="shared" si="150"/>
        <v/>
      </c>
      <c r="DZ137" s="23" t="str">
        <f t="shared" si="151"/>
        <v/>
      </c>
      <c r="EA137" s="23" t="str">
        <f t="shared" si="152"/>
        <v/>
      </c>
      <c r="EB137" s="23" t="str">
        <f t="shared" si="153"/>
        <v/>
      </c>
      <c r="EC137" s="23" t="str">
        <f t="shared" si="154"/>
        <v/>
      </c>
      <c r="ED137" s="23" t="str">
        <f t="shared" si="155"/>
        <v/>
      </c>
      <c r="EE137" s="23" t="str">
        <f t="shared" si="156"/>
        <v/>
      </c>
    </row>
    <row r="138" spans="1:135" ht="11.25" customHeight="1">
      <c r="A138" s="21" t="s">
        <v>245</v>
      </c>
      <c r="B138" s="52" t="s">
        <v>72</v>
      </c>
      <c r="C138" s="54" t="s">
        <v>213</v>
      </c>
      <c r="D138" s="21" t="s">
        <v>50</v>
      </c>
      <c r="E138" s="52">
        <v>1</v>
      </c>
      <c r="F138" s="54" t="s">
        <v>254</v>
      </c>
      <c r="G138" s="94">
        <v>42163</v>
      </c>
      <c r="H138" s="100"/>
      <c r="I138" s="34"/>
      <c r="J138" s="30"/>
      <c r="K138" s="37"/>
      <c r="L138" s="34">
        <v>1</v>
      </c>
      <c r="M138" s="38" t="s">
        <v>303</v>
      </c>
      <c r="N138" s="87" t="s">
        <v>308</v>
      </c>
      <c r="O138" s="20">
        <f t="shared" si="125"/>
        <v>1</v>
      </c>
      <c r="P138" s="20">
        <f t="shared" si="126"/>
        <v>6</v>
      </c>
      <c r="Q138" s="20">
        <f t="shared" si="127"/>
        <v>2015</v>
      </c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  <c r="AR138" s="29"/>
      <c r="AS138" s="29"/>
      <c r="AT138" s="29"/>
      <c r="AU138" s="29"/>
      <c r="AV138" s="29"/>
      <c r="AW138" s="29"/>
      <c r="AX138" s="29"/>
      <c r="AY138" s="29"/>
      <c r="AZ138" s="29"/>
      <c r="BA138" s="29"/>
      <c r="BB138" s="29"/>
      <c r="DC138" s="23" t="str">
        <f t="shared" si="128"/>
        <v/>
      </c>
      <c r="DD138" s="23" t="str">
        <f t="shared" si="129"/>
        <v/>
      </c>
      <c r="DE138" s="23" t="str">
        <f t="shared" si="130"/>
        <v/>
      </c>
      <c r="DF138" s="23" t="str">
        <f t="shared" si="131"/>
        <v/>
      </c>
      <c r="DG138" s="23" t="str">
        <f t="shared" si="132"/>
        <v/>
      </c>
      <c r="DH138" s="23" t="str">
        <f t="shared" si="133"/>
        <v/>
      </c>
      <c r="DI138" s="23" t="str">
        <f t="shared" si="134"/>
        <v/>
      </c>
      <c r="DJ138" s="23" t="str">
        <f t="shared" si="135"/>
        <v/>
      </c>
      <c r="DK138" s="23" t="str">
        <f t="shared" si="136"/>
        <v/>
      </c>
      <c r="DL138" s="23" t="str">
        <f t="shared" si="137"/>
        <v/>
      </c>
      <c r="DM138" s="23" t="str">
        <f t="shared" si="138"/>
        <v/>
      </c>
      <c r="DN138" s="23" t="str">
        <f t="shared" si="139"/>
        <v/>
      </c>
      <c r="DO138" s="23" t="str">
        <f t="shared" si="140"/>
        <v/>
      </c>
      <c r="DP138" s="23" t="str">
        <f t="shared" si="141"/>
        <v/>
      </c>
      <c r="DQ138" s="23" t="str">
        <f t="shared" si="142"/>
        <v/>
      </c>
      <c r="DR138" s="23" t="str">
        <f t="shared" si="143"/>
        <v/>
      </c>
      <c r="DS138" s="23" t="str">
        <f t="shared" si="144"/>
        <v/>
      </c>
      <c r="DT138" s="23" t="str">
        <f t="shared" si="145"/>
        <v/>
      </c>
      <c r="DU138" s="23" t="str">
        <f t="shared" si="146"/>
        <v/>
      </c>
      <c r="DV138" s="23" t="str">
        <f t="shared" si="147"/>
        <v/>
      </c>
      <c r="DW138" s="23" t="str">
        <f t="shared" si="148"/>
        <v/>
      </c>
      <c r="DX138" s="23" t="str">
        <f t="shared" si="149"/>
        <v/>
      </c>
      <c r="DY138" s="23" t="str">
        <f t="shared" si="150"/>
        <v/>
      </c>
      <c r="DZ138" s="23" t="str">
        <f t="shared" si="151"/>
        <v/>
      </c>
      <c r="EA138" s="23" t="str">
        <f t="shared" si="152"/>
        <v/>
      </c>
      <c r="EB138" s="23" t="str">
        <f t="shared" si="153"/>
        <v/>
      </c>
      <c r="EC138" s="23" t="str">
        <f t="shared" si="154"/>
        <v/>
      </c>
      <c r="ED138" s="23" t="str">
        <f t="shared" si="155"/>
        <v/>
      </c>
      <c r="EE138" s="23" t="str">
        <f t="shared" si="156"/>
        <v/>
      </c>
    </row>
    <row r="139" spans="1:135" ht="11.25" customHeight="1">
      <c r="A139" s="70" t="s">
        <v>245</v>
      </c>
      <c r="B139" s="80" t="s">
        <v>77</v>
      </c>
      <c r="C139" s="80" t="s">
        <v>282</v>
      </c>
      <c r="D139" s="70" t="s">
        <v>283</v>
      </c>
      <c r="E139" s="80">
        <v>1</v>
      </c>
      <c r="F139" s="80" t="s">
        <v>251</v>
      </c>
      <c r="G139" s="95">
        <v>42170</v>
      </c>
      <c r="H139" s="99">
        <v>42182</v>
      </c>
      <c r="I139" s="72"/>
      <c r="J139" s="73"/>
      <c r="K139" s="74"/>
      <c r="L139" s="72">
        <v>1</v>
      </c>
      <c r="M139" s="75" t="s">
        <v>303</v>
      </c>
      <c r="N139" s="74" t="s">
        <v>319</v>
      </c>
      <c r="O139" s="76">
        <f t="shared" si="125"/>
        <v>2</v>
      </c>
      <c r="P139" s="76">
        <f t="shared" si="126"/>
        <v>6</v>
      </c>
      <c r="Q139" s="76">
        <f t="shared" si="127"/>
        <v>2015</v>
      </c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DC139" s="23" t="str">
        <f t="shared" si="128"/>
        <v/>
      </c>
      <c r="DD139" s="23" t="str">
        <f t="shared" si="129"/>
        <v/>
      </c>
      <c r="DE139" s="23" t="str">
        <f t="shared" si="130"/>
        <v/>
      </c>
      <c r="DF139" s="23" t="str">
        <f t="shared" si="131"/>
        <v/>
      </c>
      <c r="DG139" s="23" t="str">
        <f t="shared" si="132"/>
        <v/>
      </c>
      <c r="DH139" s="23" t="str">
        <f t="shared" si="133"/>
        <v/>
      </c>
      <c r="DI139" s="23" t="str">
        <f t="shared" si="134"/>
        <v/>
      </c>
      <c r="DJ139" s="23" t="str">
        <f t="shared" si="135"/>
        <v/>
      </c>
      <c r="DK139" s="23" t="str">
        <f t="shared" si="136"/>
        <v/>
      </c>
      <c r="DL139" s="23" t="str">
        <f t="shared" si="137"/>
        <v/>
      </c>
      <c r="DM139" s="23" t="str">
        <f t="shared" si="138"/>
        <v/>
      </c>
      <c r="DN139" s="23" t="str">
        <f t="shared" si="139"/>
        <v/>
      </c>
      <c r="DO139" s="23" t="str">
        <f t="shared" si="140"/>
        <v/>
      </c>
      <c r="DP139" s="23" t="str">
        <f t="shared" si="141"/>
        <v/>
      </c>
      <c r="DQ139" s="23" t="str">
        <f t="shared" si="142"/>
        <v/>
      </c>
      <c r="DR139" s="23" t="str">
        <f t="shared" si="143"/>
        <v/>
      </c>
      <c r="DS139" s="23" t="str">
        <f t="shared" si="144"/>
        <v/>
      </c>
      <c r="DT139" s="23" t="str">
        <f t="shared" si="145"/>
        <v/>
      </c>
      <c r="DU139" s="23" t="str">
        <f t="shared" si="146"/>
        <v/>
      </c>
      <c r="DV139" s="23" t="str">
        <f t="shared" si="147"/>
        <v/>
      </c>
      <c r="DW139" s="23" t="str">
        <f t="shared" si="148"/>
        <v/>
      </c>
      <c r="DX139" s="23" t="str">
        <f t="shared" si="149"/>
        <v/>
      </c>
      <c r="DY139" s="23" t="str">
        <f t="shared" si="150"/>
        <v/>
      </c>
      <c r="DZ139" s="23" t="str">
        <f t="shared" si="151"/>
        <v/>
      </c>
      <c r="EA139" s="23" t="str">
        <f t="shared" si="152"/>
        <v/>
      </c>
      <c r="EB139" s="23" t="str">
        <f t="shared" si="153"/>
        <v/>
      </c>
      <c r="EC139" s="23" t="str">
        <f t="shared" si="154"/>
        <v/>
      </c>
      <c r="ED139" s="23" t="str">
        <f t="shared" si="155"/>
        <v/>
      </c>
      <c r="EE139" s="23" t="str">
        <f t="shared" si="156"/>
        <v/>
      </c>
    </row>
    <row r="140" spans="1:135" ht="11.25" customHeight="1">
      <c r="A140" s="21" t="s">
        <v>245</v>
      </c>
      <c r="B140" s="52" t="s">
        <v>72</v>
      </c>
      <c r="C140" s="54" t="s">
        <v>214</v>
      </c>
      <c r="D140" s="21" t="s">
        <v>50</v>
      </c>
      <c r="E140" s="52">
        <v>1</v>
      </c>
      <c r="F140" s="54" t="s">
        <v>215</v>
      </c>
      <c r="G140" s="94">
        <v>42267</v>
      </c>
      <c r="H140" s="100">
        <v>42272</v>
      </c>
      <c r="I140" s="34"/>
      <c r="J140" s="30"/>
      <c r="K140" s="37"/>
      <c r="L140" s="34">
        <v>1</v>
      </c>
      <c r="M140" s="38" t="s">
        <v>303</v>
      </c>
      <c r="N140" s="87" t="s">
        <v>308</v>
      </c>
      <c r="O140" s="20">
        <f t="shared" si="125"/>
        <v>2</v>
      </c>
      <c r="P140" s="20">
        <f t="shared" si="126"/>
        <v>9</v>
      </c>
      <c r="Q140" s="20">
        <f t="shared" si="127"/>
        <v>2015</v>
      </c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  <c r="AR140" s="29"/>
      <c r="AS140" s="29"/>
      <c r="AT140" s="29"/>
      <c r="AU140" s="29"/>
      <c r="AV140" s="29"/>
      <c r="AW140" s="29"/>
      <c r="AX140" s="29"/>
      <c r="AY140" s="29"/>
      <c r="AZ140" s="29"/>
      <c r="BA140" s="29"/>
      <c r="BB140" s="29"/>
      <c r="DC140" s="23" t="str">
        <f t="shared" si="128"/>
        <v/>
      </c>
      <c r="DD140" s="23" t="str">
        <f t="shared" si="129"/>
        <v/>
      </c>
      <c r="DE140" s="23" t="str">
        <f t="shared" si="130"/>
        <v/>
      </c>
      <c r="DF140" s="23" t="str">
        <f t="shared" si="131"/>
        <v/>
      </c>
      <c r="DG140" s="23" t="str">
        <f t="shared" si="132"/>
        <v/>
      </c>
      <c r="DH140" s="23" t="str">
        <f t="shared" si="133"/>
        <v/>
      </c>
      <c r="DI140" s="23" t="str">
        <f t="shared" si="134"/>
        <v/>
      </c>
      <c r="DJ140" s="23" t="str">
        <f t="shared" si="135"/>
        <v/>
      </c>
      <c r="DK140" s="23" t="str">
        <f t="shared" si="136"/>
        <v/>
      </c>
      <c r="DL140" s="23" t="str">
        <f t="shared" si="137"/>
        <v/>
      </c>
      <c r="DM140" s="23" t="str">
        <f t="shared" si="138"/>
        <v/>
      </c>
      <c r="DN140" s="23" t="str">
        <f t="shared" si="139"/>
        <v/>
      </c>
      <c r="DO140" s="23" t="str">
        <f t="shared" si="140"/>
        <v/>
      </c>
      <c r="DP140" s="23" t="str">
        <f t="shared" si="141"/>
        <v/>
      </c>
      <c r="DQ140" s="23" t="str">
        <f t="shared" si="142"/>
        <v/>
      </c>
      <c r="DR140" s="23" t="str">
        <f t="shared" si="143"/>
        <v/>
      </c>
      <c r="DS140" s="23" t="str">
        <f t="shared" si="144"/>
        <v/>
      </c>
      <c r="DT140" s="23" t="str">
        <f t="shared" si="145"/>
        <v/>
      </c>
      <c r="DU140" s="23" t="str">
        <f t="shared" si="146"/>
        <v/>
      </c>
      <c r="DV140" s="23" t="str">
        <f t="shared" si="147"/>
        <v/>
      </c>
      <c r="DW140" s="23" t="str">
        <f t="shared" si="148"/>
        <v/>
      </c>
      <c r="DX140" s="23" t="str">
        <f t="shared" si="149"/>
        <v/>
      </c>
      <c r="DY140" s="23" t="str">
        <f t="shared" si="150"/>
        <v/>
      </c>
      <c r="DZ140" s="23" t="str">
        <f t="shared" si="151"/>
        <v/>
      </c>
      <c r="EA140" s="23" t="str">
        <f t="shared" si="152"/>
        <v/>
      </c>
      <c r="EB140" s="23" t="str">
        <f t="shared" si="153"/>
        <v/>
      </c>
      <c r="EC140" s="23" t="str">
        <f t="shared" si="154"/>
        <v/>
      </c>
      <c r="ED140" s="23" t="str">
        <f t="shared" si="155"/>
        <v/>
      </c>
      <c r="EE140" s="23" t="str">
        <f t="shared" si="156"/>
        <v/>
      </c>
    </row>
    <row r="141" spans="1:135" ht="11.25" customHeight="1">
      <c r="A141" s="70" t="s">
        <v>245</v>
      </c>
      <c r="B141" s="80" t="s">
        <v>78</v>
      </c>
      <c r="C141" s="80" t="s">
        <v>216</v>
      </c>
      <c r="D141" s="70" t="s">
        <v>135</v>
      </c>
      <c r="E141" s="80">
        <v>1</v>
      </c>
      <c r="F141" s="80" t="s">
        <v>215</v>
      </c>
      <c r="G141" s="95">
        <v>42269</v>
      </c>
      <c r="H141" s="99"/>
      <c r="I141" s="72"/>
      <c r="J141" s="73"/>
      <c r="K141" s="74"/>
      <c r="L141" s="72">
        <v>1</v>
      </c>
      <c r="M141" s="75" t="s">
        <v>303</v>
      </c>
      <c r="N141" s="74" t="s">
        <v>319</v>
      </c>
      <c r="O141" s="76">
        <f t="shared" si="125"/>
        <v>3</v>
      </c>
      <c r="P141" s="76">
        <f t="shared" si="126"/>
        <v>9</v>
      </c>
      <c r="Q141" s="76">
        <f t="shared" si="127"/>
        <v>2015</v>
      </c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  <c r="AR141" s="29"/>
      <c r="AS141" s="29"/>
      <c r="AT141" s="29"/>
      <c r="AU141" s="29"/>
      <c r="AV141" s="29"/>
      <c r="AW141" s="29"/>
      <c r="AX141" s="29"/>
      <c r="AY141" s="29"/>
      <c r="AZ141" s="29"/>
      <c r="BA141" s="29"/>
      <c r="BB141" s="29"/>
      <c r="DC141" s="23" t="str">
        <f t="shared" si="128"/>
        <v/>
      </c>
      <c r="DD141" s="23" t="str">
        <f t="shared" si="129"/>
        <v/>
      </c>
      <c r="DE141" s="23" t="str">
        <f t="shared" si="130"/>
        <v/>
      </c>
      <c r="DF141" s="23" t="str">
        <f t="shared" si="131"/>
        <v/>
      </c>
      <c r="DG141" s="23" t="str">
        <f t="shared" si="132"/>
        <v/>
      </c>
      <c r="DH141" s="23" t="str">
        <f t="shared" si="133"/>
        <v/>
      </c>
      <c r="DI141" s="23" t="str">
        <f t="shared" si="134"/>
        <v/>
      </c>
      <c r="DJ141" s="23" t="str">
        <f t="shared" si="135"/>
        <v/>
      </c>
      <c r="DK141" s="23" t="str">
        <f t="shared" si="136"/>
        <v/>
      </c>
      <c r="DL141" s="23" t="str">
        <f t="shared" si="137"/>
        <v/>
      </c>
      <c r="DM141" s="23" t="str">
        <f t="shared" si="138"/>
        <v/>
      </c>
      <c r="DN141" s="23" t="str">
        <f t="shared" si="139"/>
        <v/>
      </c>
      <c r="DO141" s="23" t="str">
        <f t="shared" si="140"/>
        <v/>
      </c>
      <c r="DP141" s="23" t="str">
        <f t="shared" si="141"/>
        <v/>
      </c>
      <c r="DQ141" s="23" t="str">
        <f t="shared" si="142"/>
        <v/>
      </c>
      <c r="DR141" s="23" t="str">
        <f t="shared" si="143"/>
        <v/>
      </c>
      <c r="DS141" s="23" t="str">
        <f t="shared" si="144"/>
        <v/>
      </c>
      <c r="DT141" s="23" t="str">
        <f t="shared" si="145"/>
        <v/>
      </c>
      <c r="DU141" s="23" t="str">
        <f t="shared" si="146"/>
        <v/>
      </c>
      <c r="DV141" s="23" t="str">
        <f t="shared" si="147"/>
        <v/>
      </c>
      <c r="DW141" s="23" t="str">
        <f t="shared" si="148"/>
        <v/>
      </c>
      <c r="DX141" s="23" t="str">
        <f t="shared" si="149"/>
        <v/>
      </c>
      <c r="DY141" s="23" t="str">
        <f t="shared" si="150"/>
        <v/>
      </c>
      <c r="DZ141" s="23" t="str">
        <f t="shared" si="151"/>
        <v/>
      </c>
      <c r="EA141" s="23" t="str">
        <f t="shared" si="152"/>
        <v/>
      </c>
      <c r="EB141" s="23" t="str">
        <f t="shared" si="153"/>
        <v/>
      </c>
      <c r="EC141" s="23" t="str">
        <f t="shared" si="154"/>
        <v/>
      </c>
      <c r="ED141" s="23" t="str">
        <f t="shared" si="155"/>
        <v/>
      </c>
      <c r="EE141" s="23" t="str">
        <f t="shared" si="156"/>
        <v/>
      </c>
    </row>
    <row r="142" spans="1:135" ht="11.25" customHeight="1">
      <c r="A142" s="21" t="s">
        <v>245</v>
      </c>
      <c r="B142" s="52" t="s">
        <v>81</v>
      </c>
      <c r="C142" s="54" t="s">
        <v>217</v>
      </c>
      <c r="D142" s="21" t="s">
        <v>141</v>
      </c>
      <c r="E142" s="52">
        <v>1</v>
      </c>
      <c r="G142" s="94">
        <v>42270</v>
      </c>
      <c r="H142" s="100">
        <v>42271</v>
      </c>
      <c r="I142" s="34"/>
      <c r="J142" s="30"/>
      <c r="K142" s="37"/>
      <c r="L142" s="34">
        <v>1</v>
      </c>
      <c r="M142" s="38" t="s">
        <v>303</v>
      </c>
      <c r="N142" s="87" t="s">
        <v>308</v>
      </c>
      <c r="O142" s="20">
        <f t="shared" si="125"/>
        <v>3</v>
      </c>
      <c r="P142" s="20">
        <f t="shared" si="126"/>
        <v>9</v>
      </c>
      <c r="Q142" s="20">
        <f t="shared" si="127"/>
        <v>2015</v>
      </c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  <c r="AR142" s="29"/>
      <c r="AS142" s="29"/>
      <c r="AT142" s="29"/>
      <c r="AU142" s="29"/>
      <c r="AV142" s="29"/>
      <c r="AW142" s="29"/>
      <c r="AX142" s="29"/>
      <c r="AY142" s="29"/>
      <c r="AZ142" s="29"/>
      <c r="BA142" s="29"/>
      <c r="BB142" s="29"/>
      <c r="DC142" s="23" t="str">
        <f t="shared" si="128"/>
        <v/>
      </c>
      <c r="DD142" s="23" t="str">
        <f t="shared" si="129"/>
        <v/>
      </c>
      <c r="DE142" s="23" t="str">
        <f t="shared" si="130"/>
        <v/>
      </c>
      <c r="DF142" s="23" t="str">
        <f t="shared" si="131"/>
        <v/>
      </c>
      <c r="DG142" s="23" t="str">
        <f t="shared" si="132"/>
        <v/>
      </c>
      <c r="DH142" s="23" t="str">
        <f t="shared" si="133"/>
        <v/>
      </c>
      <c r="DI142" s="23" t="str">
        <f t="shared" si="134"/>
        <v/>
      </c>
      <c r="DJ142" s="23" t="str">
        <f t="shared" si="135"/>
        <v/>
      </c>
      <c r="DK142" s="23" t="str">
        <f t="shared" si="136"/>
        <v/>
      </c>
      <c r="DL142" s="23" t="str">
        <f t="shared" si="137"/>
        <v/>
      </c>
      <c r="DM142" s="23" t="str">
        <f t="shared" si="138"/>
        <v/>
      </c>
      <c r="DN142" s="23" t="str">
        <f t="shared" si="139"/>
        <v/>
      </c>
      <c r="DO142" s="23" t="str">
        <f t="shared" si="140"/>
        <v/>
      </c>
      <c r="DP142" s="23" t="str">
        <f t="shared" si="141"/>
        <v/>
      </c>
      <c r="DQ142" s="23" t="str">
        <f t="shared" si="142"/>
        <v/>
      </c>
      <c r="DR142" s="23" t="str">
        <f t="shared" si="143"/>
        <v/>
      </c>
      <c r="DS142" s="23" t="str">
        <f t="shared" si="144"/>
        <v/>
      </c>
      <c r="DT142" s="23" t="str">
        <f t="shared" si="145"/>
        <v/>
      </c>
      <c r="DU142" s="23" t="str">
        <f t="shared" si="146"/>
        <v/>
      </c>
      <c r="DV142" s="23" t="str">
        <f t="shared" si="147"/>
        <v/>
      </c>
      <c r="DW142" s="23" t="str">
        <f t="shared" si="148"/>
        <v/>
      </c>
      <c r="DX142" s="23" t="str">
        <f t="shared" si="149"/>
        <v/>
      </c>
      <c r="DY142" s="23" t="str">
        <f t="shared" si="150"/>
        <v/>
      </c>
      <c r="DZ142" s="23" t="str">
        <f t="shared" si="151"/>
        <v/>
      </c>
      <c r="EA142" s="23" t="str">
        <f t="shared" si="152"/>
        <v/>
      </c>
      <c r="EB142" s="23" t="str">
        <f t="shared" si="153"/>
        <v/>
      </c>
      <c r="EC142" s="23" t="str">
        <f t="shared" si="154"/>
        <v/>
      </c>
      <c r="ED142" s="23" t="str">
        <f t="shared" si="155"/>
        <v/>
      </c>
      <c r="EE142" s="23" t="str">
        <f t="shared" si="156"/>
        <v/>
      </c>
    </row>
    <row r="143" spans="1:135" ht="11.25" customHeight="1">
      <c r="A143" s="70" t="s">
        <v>245</v>
      </c>
      <c r="B143" s="80" t="s">
        <v>81</v>
      </c>
      <c r="C143" s="80" t="s">
        <v>218</v>
      </c>
      <c r="D143" s="70" t="s">
        <v>153</v>
      </c>
      <c r="E143" s="80">
        <v>1</v>
      </c>
      <c r="F143" s="80"/>
      <c r="G143" s="95">
        <v>42272</v>
      </c>
      <c r="H143" s="99"/>
      <c r="I143" s="72"/>
      <c r="J143" s="73"/>
      <c r="K143" s="74"/>
      <c r="L143" s="72">
        <v>1</v>
      </c>
      <c r="M143" s="75" t="s">
        <v>303</v>
      </c>
      <c r="N143" s="74" t="s">
        <v>320</v>
      </c>
      <c r="O143" s="76">
        <f t="shared" si="125"/>
        <v>3</v>
      </c>
      <c r="P143" s="76">
        <f t="shared" si="126"/>
        <v>9</v>
      </c>
      <c r="Q143" s="76">
        <f t="shared" si="127"/>
        <v>2015</v>
      </c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  <c r="AR143" s="29"/>
      <c r="AS143" s="29"/>
      <c r="AT143" s="29"/>
      <c r="AU143" s="29"/>
      <c r="AV143" s="29"/>
      <c r="AW143" s="29"/>
      <c r="AX143" s="29"/>
      <c r="AY143" s="29"/>
      <c r="AZ143" s="29"/>
      <c r="BA143" s="29"/>
      <c r="BB143" s="29"/>
      <c r="DC143" s="23" t="str">
        <f t="shared" si="128"/>
        <v/>
      </c>
      <c r="DD143" s="23" t="str">
        <f t="shared" si="129"/>
        <v/>
      </c>
      <c r="DE143" s="23" t="str">
        <f t="shared" si="130"/>
        <v/>
      </c>
      <c r="DF143" s="23" t="str">
        <f t="shared" si="131"/>
        <v/>
      </c>
      <c r="DG143" s="23" t="str">
        <f t="shared" si="132"/>
        <v/>
      </c>
      <c r="DH143" s="23" t="str">
        <f t="shared" si="133"/>
        <v/>
      </c>
      <c r="DI143" s="23" t="str">
        <f t="shared" si="134"/>
        <v/>
      </c>
      <c r="DJ143" s="23" t="str">
        <f t="shared" si="135"/>
        <v/>
      </c>
      <c r="DK143" s="23" t="str">
        <f t="shared" si="136"/>
        <v/>
      </c>
      <c r="DL143" s="23" t="str">
        <f t="shared" si="137"/>
        <v/>
      </c>
      <c r="DM143" s="23" t="str">
        <f t="shared" si="138"/>
        <v/>
      </c>
      <c r="DN143" s="23" t="str">
        <f t="shared" si="139"/>
        <v/>
      </c>
      <c r="DO143" s="23" t="str">
        <f t="shared" si="140"/>
        <v/>
      </c>
      <c r="DP143" s="23" t="str">
        <f t="shared" si="141"/>
        <v/>
      </c>
      <c r="DQ143" s="23" t="str">
        <f t="shared" si="142"/>
        <v/>
      </c>
      <c r="DR143" s="23" t="str">
        <f t="shared" si="143"/>
        <v/>
      </c>
      <c r="DS143" s="23" t="str">
        <f t="shared" si="144"/>
        <v/>
      </c>
      <c r="DT143" s="23" t="str">
        <f t="shared" si="145"/>
        <v/>
      </c>
      <c r="DU143" s="23" t="str">
        <f t="shared" si="146"/>
        <v/>
      </c>
      <c r="DV143" s="23" t="str">
        <f t="shared" si="147"/>
        <v/>
      </c>
      <c r="DW143" s="23" t="str">
        <f t="shared" si="148"/>
        <v/>
      </c>
      <c r="DX143" s="23" t="str">
        <f t="shared" si="149"/>
        <v/>
      </c>
      <c r="DY143" s="23" t="str">
        <f t="shared" si="150"/>
        <v/>
      </c>
      <c r="DZ143" s="23" t="str">
        <f t="shared" si="151"/>
        <v/>
      </c>
      <c r="EA143" s="23" t="str">
        <f t="shared" si="152"/>
        <v/>
      </c>
      <c r="EB143" s="23" t="str">
        <f t="shared" si="153"/>
        <v/>
      </c>
      <c r="EC143" s="23" t="str">
        <f t="shared" si="154"/>
        <v/>
      </c>
      <c r="ED143" s="23" t="str">
        <f t="shared" si="155"/>
        <v/>
      </c>
      <c r="EE143" s="23" t="str">
        <f t="shared" si="156"/>
        <v/>
      </c>
    </row>
    <row r="144" spans="1:135" ht="11.25" customHeight="1">
      <c r="A144" s="21" t="s">
        <v>245</v>
      </c>
      <c r="B144" s="52" t="s">
        <v>81</v>
      </c>
      <c r="C144" s="54" t="s">
        <v>219</v>
      </c>
      <c r="D144" s="21" t="s">
        <v>153</v>
      </c>
      <c r="E144" s="52">
        <v>1</v>
      </c>
      <c r="G144" s="94">
        <v>42273</v>
      </c>
      <c r="H144" s="100"/>
      <c r="I144" s="34"/>
      <c r="J144" s="30"/>
      <c r="K144" s="37"/>
      <c r="L144" s="34">
        <v>1</v>
      </c>
      <c r="M144" s="38" t="s">
        <v>303</v>
      </c>
      <c r="N144" s="87" t="s">
        <v>308</v>
      </c>
      <c r="O144" s="20">
        <f t="shared" si="125"/>
        <v>3</v>
      </c>
      <c r="P144" s="20">
        <f t="shared" si="126"/>
        <v>9</v>
      </c>
      <c r="Q144" s="20">
        <f t="shared" si="127"/>
        <v>2015</v>
      </c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  <c r="AR144" s="29"/>
      <c r="AS144" s="29"/>
      <c r="AT144" s="29"/>
      <c r="AU144" s="29"/>
      <c r="AV144" s="29"/>
      <c r="AW144" s="29"/>
      <c r="AX144" s="29"/>
      <c r="AY144" s="29"/>
      <c r="AZ144" s="29"/>
      <c r="BA144" s="29"/>
      <c r="BB144" s="29"/>
      <c r="DC144" s="23" t="str">
        <f t="shared" si="128"/>
        <v/>
      </c>
      <c r="DD144" s="23" t="str">
        <f t="shared" si="129"/>
        <v/>
      </c>
      <c r="DE144" s="23" t="str">
        <f t="shared" si="130"/>
        <v/>
      </c>
      <c r="DF144" s="23" t="str">
        <f t="shared" si="131"/>
        <v/>
      </c>
      <c r="DG144" s="23" t="str">
        <f t="shared" si="132"/>
        <v/>
      </c>
      <c r="DH144" s="23" t="str">
        <f t="shared" si="133"/>
        <v/>
      </c>
      <c r="DI144" s="23" t="str">
        <f t="shared" si="134"/>
        <v/>
      </c>
      <c r="DJ144" s="23" t="str">
        <f t="shared" si="135"/>
        <v/>
      </c>
      <c r="DK144" s="23" t="str">
        <f t="shared" si="136"/>
        <v/>
      </c>
      <c r="DL144" s="23" t="str">
        <f t="shared" si="137"/>
        <v/>
      </c>
      <c r="DM144" s="23" t="str">
        <f t="shared" si="138"/>
        <v/>
      </c>
      <c r="DN144" s="23" t="str">
        <f t="shared" si="139"/>
        <v/>
      </c>
      <c r="DO144" s="23" t="str">
        <f t="shared" si="140"/>
        <v/>
      </c>
      <c r="DP144" s="23" t="str">
        <f t="shared" si="141"/>
        <v/>
      </c>
      <c r="DQ144" s="23" t="str">
        <f t="shared" si="142"/>
        <v/>
      </c>
      <c r="DR144" s="23" t="str">
        <f t="shared" si="143"/>
        <v/>
      </c>
      <c r="DS144" s="23" t="str">
        <f t="shared" si="144"/>
        <v/>
      </c>
      <c r="DT144" s="23" t="str">
        <f t="shared" si="145"/>
        <v/>
      </c>
      <c r="DU144" s="23" t="str">
        <f t="shared" si="146"/>
        <v/>
      </c>
      <c r="DV144" s="23" t="str">
        <f t="shared" si="147"/>
        <v/>
      </c>
      <c r="DW144" s="23" t="str">
        <f t="shared" si="148"/>
        <v/>
      </c>
      <c r="DX144" s="23" t="str">
        <f t="shared" si="149"/>
        <v/>
      </c>
      <c r="DY144" s="23" t="str">
        <f t="shared" si="150"/>
        <v/>
      </c>
      <c r="DZ144" s="23" t="str">
        <f t="shared" si="151"/>
        <v/>
      </c>
      <c r="EA144" s="23" t="str">
        <f t="shared" si="152"/>
        <v/>
      </c>
      <c r="EB144" s="23" t="str">
        <f t="shared" si="153"/>
        <v/>
      </c>
      <c r="EC144" s="23" t="str">
        <f t="shared" si="154"/>
        <v/>
      </c>
      <c r="ED144" s="23" t="str">
        <f t="shared" si="155"/>
        <v/>
      </c>
      <c r="EE144" s="23" t="str">
        <f t="shared" si="156"/>
        <v/>
      </c>
    </row>
    <row r="145" spans="1:135" ht="11.25" customHeight="1">
      <c r="A145" s="70" t="s">
        <v>245</v>
      </c>
      <c r="B145" s="80" t="s">
        <v>81</v>
      </c>
      <c r="C145" s="80" t="s">
        <v>220</v>
      </c>
      <c r="D145" s="70" t="s">
        <v>153</v>
      </c>
      <c r="E145" s="80">
        <v>1</v>
      </c>
      <c r="F145" s="80"/>
      <c r="G145" s="95">
        <v>42274</v>
      </c>
      <c r="H145" s="99"/>
      <c r="I145" s="72"/>
      <c r="J145" s="73"/>
      <c r="K145" s="74"/>
      <c r="L145" s="72">
        <v>1</v>
      </c>
      <c r="M145" s="75" t="s">
        <v>303</v>
      </c>
      <c r="N145" s="74" t="s">
        <v>319</v>
      </c>
      <c r="O145" s="76">
        <f t="shared" si="125"/>
        <v>3</v>
      </c>
      <c r="P145" s="76">
        <f t="shared" si="126"/>
        <v>9</v>
      </c>
      <c r="Q145" s="76">
        <f t="shared" si="127"/>
        <v>2015</v>
      </c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9"/>
      <c r="AV145" s="29"/>
      <c r="AW145" s="29"/>
      <c r="AX145" s="29"/>
      <c r="AY145" s="29"/>
      <c r="AZ145" s="29"/>
      <c r="BA145" s="29"/>
      <c r="BB145" s="29"/>
      <c r="DC145" s="23" t="str">
        <f t="shared" si="128"/>
        <v/>
      </c>
      <c r="DD145" s="23" t="str">
        <f t="shared" si="129"/>
        <v/>
      </c>
      <c r="DE145" s="23" t="str">
        <f t="shared" si="130"/>
        <v/>
      </c>
      <c r="DF145" s="23" t="str">
        <f t="shared" si="131"/>
        <v/>
      </c>
      <c r="DG145" s="23" t="str">
        <f t="shared" si="132"/>
        <v/>
      </c>
      <c r="DH145" s="23" t="str">
        <f t="shared" si="133"/>
        <v/>
      </c>
      <c r="DI145" s="23" t="str">
        <f t="shared" si="134"/>
        <v/>
      </c>
      <c r="DJ145" s="23" t="str">
        <f t="shared" si="135"/>
        <v/>
      </c>
      <c r="DK145" s="23" t="str">
        <f t="shared" si="136"/>
        <v/>
      </c>
      <c r="DL145" s="23" t="str">
        <f t="shared" si="137"/>
        <v/>
      </c>
      <c r="DM145" s="23" t="str">
        <f t="shared" si="138"/>
        <v/>
      </c>
      <c r="DN145" s="23" t="str">
        <f t="shared" si="139"/>
        <v/>
      </c>
      <c r="DO145" s="23" t="str">
        <f t="shared" si="140"/>
        <v/>
      </c>
      <c r="DP145" s="23" t="str">
        <f t="shared" si="141"/>
        <v/>
      </c>
      <c r="DQ145" s="23" t="str">
        <f t="shared" si="142"/>
        <v/>
      </c>
      <c r="DR145" s="23" t="str">
        <f t="shared" si="143"/>
        <v/>
      </c>
      <c r="DS145" s="23" t="str">
        <f t="shared" si="144"/>
        <v/>
      </c>
      <c r="DT145" s="23" t="str">
        <f t="shared" si="145"/>
        <v/>
      </c>
      <c r="DU145" s="23" t="str">
        <f t="shared" si="146"/>
        <v/>
      </c>
      <c r="DV145" s="23" t="str">
        <f t="shared" si="147"/>
        <v/>
      </c>
      <c r="DW145" s="23" t="str">
        <f t="shared" si="148"/>
        <v/>
      </c>
      <c r="DX145" s="23" t="str">
        <f t="shared" si="149"/>
        <v/>
      </c>
      <c r="DY145" s="23" t="str">
        <f t="shared" si="150"/>
        <v/>
      </c>
      <c r="DZ145" s="23" t="str">
        <f t="shared" si="151"/>
        <v/>
      </c>
      <c r="EA145" s="23" t="str">
        <f t="shared" si="152"/>
        <v/>
      </c>
      <c r="EB145" s="23" t="str">
        <f t="shared" si="153"/>
        <v/>
      </c>
      <c r="EC145" s="23" t="str">
        <f t="shared" si="154"/>
        <v/>
      </c>
      <c r="ED145" s="23" t="str">
        <f t="shared" si="155"/>
        <v/>
      </c>
      <c r="EE145" s="23" t="str">
        <f t="shared" si="156"/>
        <v/>
      </c>
    </row>
    <row r="146" spans="1:135" ht="11.25" customHeight="1">
      <c r="A146" s="21" t="s">
        <v>245</v>
      </c>
      <c r="B146" s="52" t="s">
        <v>81</v>
      </c>
      <c r="C146" s="54" t="s">
        <v>151</v>
      </c>
      <c r="D146" s="21" t="s">
        <v>149</v>
      </c>
      <c r="E146" s="52">
        <v>1</v>
      </c>
      <c r="G146" s="94">
        <v>42274</v>
      </c>
      <c r="H146" s="100">
        <v>42275</v>
      </c>
      <c r="I146" s="34"/>
      <c r="J146" s="30"/>
      <c r="K146" s="37"/>
      <c r="L146" s="34">
        <v>1</v>
      </c>
      <c r="M146" s="38" t="s">
        <v>303</v>
      </c>
      <c r="N146" s="87" t="s">
        <v>308</v>
      </c>
      <c r="O146" s="20">
        <f t="shared" si="125"/>
        <v>3</v>
      </c>
      <c r="P146" s="20">
        <f t="shared" si="126"/>
        <v>9</v>
      </c>
      <c r="Q146" s="20">
        <f t="shared" si="127"/>
        <v>2015</v>
      </c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  <c r="AR146" s="29"/>
      <c r="AS146" s="29"/>
      <c r="AT146" s="29"/>
      <c r="AU146" s="29"/>
      <c r="AV146" s="29"/>
      <c r="AW146" s="29"/>
      <c r="AX146" s="29"/>
      <c r="AY146" s="29"/>
      <c r="AZ146" s="29"/>
      <c r="BA146" s="29"/>
      <c r="BB146" s="29"/>
      <c r="DC146" s="23" t="str">
        <f t="shared" si="128"/>
        <v/>
      </c>
      <c r="DD146" s="23" t="str">
        <f t="shared" si="129"/>
        <v/>
      </c>
      <c r="DE146" s="23" t="str">
        <f t="shared" si="130"/>
        <v/>
      </c>
      <c r="DF146" s="23" t="str">
        <f t="shared" si="131"/>
        <v/>
      </c>
      <c r="DG146" s="23" t="str">
        <f t="shared" si="132"/>
        <v/>
      </c>
      <c r="DH146" s="23" t="str">
        <f t="shared" si="133"/>
        <v/>
      </c>
      <c r="DI146" s="23" t="str">
        <f t="shared" si="134"/>
        <v/>
      </c>
      <c r="DJ146" s="23" t="str">
        <f t="shared" si="135"/>
        <v/>
      </c>
      <c r="DK146" s="23" t="str">
        <f t="shared" si="136"/>
        <v/>
      </c>
      <c r="DL146" s="23" t="str">
        <f t="shared" si="137"/>
        <v/>
      </c>
      <c r="DM146" s="23" t="str">
        <f t="shared" si="138"/>
        <v/>
      </c>
      <c r="DN146" s="23" t="str">
        <f t="shared" si="139"/>
        <v/>
      </c>
      <c r="DO146" s="23" t="str">
        <f t="shared" si="140"/>
        <v/>
      </c>
      <c r="DP146" s="23" t="str">
        <f t="shared" si="141"/>
        <v/>
      </c>
      <c r="DQ146" s="23" t="str">
        <f t="shared" si="142"/>
        <v/>
      </c>
      <c r="DR146" s="23" t="str">
        <f t="shared" si="143"/>
        <v/>
      </c>
      <c r="DS146" s="23" t="str">
        <f t="shared" si="144"/>
        <v/>
      </c>
      <c r="DT146" s="23" t="str">
        <f t="shared" si="145"/>
        <v/>
      </c>
      <c r="DU146" s="23" t="str">
        <f t="shared" si="146"/>
        <v/>
      </c>
      <c r="DV146" s="23" t="str">
        <f t="shared" si="147"/>
        <v/>
      </c>
      <c r="DW146" s="23" t="str">
        <f t="shared" si="148"/>
        <v/>
      </c>
      <c r="DX146" s="23" t="str">
        <f t="shared" si="149"/>
        <v/>
      </c>
      <c r="DY146" s="23" t="str">
        <f t="shared" si="150"/>
        <v/>
      </c>
      <c r="DZ146" s="23" t="str">
        <f t="shared" si="151"/>
        <v/>
      </c>
      <c r="EA146" s="23" t="str">
        <f t="shared" si="152"/>
        <v/>
      </c>
      <c r="EB146" s="23" t="str">
        <f t="shared" si="153"/>
        <v/>
      </c>
      <c r="EC146" s="23" t="str">
        <f t="shared" si="154"/>
        <v/>
      </c>
      <c r="ED146" s="23" t="str">
        <f t="shared" si="155"/>
        <v/>
      </c>
      <c r="EE146" s="23" t="str">
        <f t="shared" si="156"/>
        <v/>
      </c>
    </row>
    <row r="147" spans="1:135" ht="11.25" customHeight="1">
      <c r="A147" s="70" t="s">
        <v>245</v>
      </c>
      <c r="B147" s="80" t="s">
        <v>81</v>
      </c>
      <c r="C147" s="80" t="s">
        <v>221</v>
      </c>
      <c r="D147" s="70" t="s">
        <v>153</v>
      </c>
      <c r="E147" s="80">
        <v>1</v>
      </c>
      <c r="F147" s="80"/>
      <c r="G147" s="95">
        <v>42277</v>
      </c>
      <c r="H147" s="99">
        <v>42281</v>
      </c>
      <c r="I147" s="72"/>
      <c r="J147" s="73"/>
      <c r="K147" s="74"/>
      <c r="L147" s="72">
        <v>1</v>
      </c>
      <c r="M147" s="75" t="s">
        <v>303</v>
      </c>
      <c r="N147" s="74" t="s">
        <v>319</v>
      </c>
      <c r="O147" s="76">
        <f t="shared" si="125"/>
        <v>3</v>
      </c>
      <c r="P147" s="76">
        <f t="shared" si="126"/>
        <v>9</v>
      </c>
      <c r="Q147" s="76">
        <f t="shared" si="127"/>
        <v>2015</v>
      </c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9"/>
      <c r="AV147" s="29"/>
      <c r="AW147" s="29"/>
      <c r="AX147" s="29"/>
      <c r="AY147" s="29"/>
      <c r="AZ147" s="29"/>
      <c r="BA147" s="29"/>
      <c r="BB147" s="29"/>
      <c r="DC147" s="23" t="str">
        <f t="shared" si="128"/>
        <v/>
      </c>
      <c r="DD147" s="23" t="str">
        <f t="shared" si="129"/>
        <v/>
      </c>
      <c r="DE147" s="23" t="str">
        <f t="shared" si="130"/>
        <v/>
      </c>
      <c r="DF147" s="23" t="str">
        <f t="shared" si="131"/>
        <v/>
      </c>
      <c r="DG147" s="23" t="str">
        <f t="shared" si="132"/>
        <v/>
      </c>
      <c r="DH147" s="23" t="str">
        <f t="shared" si="133"/>
        <v/>
      </c>
      <c r="DI147" s="23" t="str">
        <f t="shared" si="134"/>
        <v/>
      </c>
      <c r="DJ147" s="23" t="str">
        <f t="shared" si="135"/>
        <v/>
      </c>
      <c r="DK147" s="23" t="str">
        <f t="shared" si="136"/>
        <v/>
      </c>
      <c r="DL147" s="23" t="str">
        <f t="shared" si="137"/>
        <v/>
      </c>
      <c r="DM147" s="23" t="str">
        <f t="shared" si="138"/>
        <v/>
      </c>
      <c r="DN147" s="23" t="str">
        <f t="shared" si="139"/>
        <v/>
      </c>
      <c r="DO147" s="23" t="str">
        <f t="shared" si="140"/>
        <v/>
      </c>
      <c r="DP147" s="23" t="str">
        <f t="shared" si="141"/>
        <v/>
      </c>
      <c r="DQ147" s="23" t="str">
        <f t="shared" si="142"/>
        <v/>
      </c>
      <c r="DR147" s="23" t="str">
        <f t="shared" si="143"/>
        <v/>
      </c>
      <c r="DS147" s="23" t="str">
        <f t="shared" si="144"/>
        <v/>
      </c>
      <c r="DT147" s="23" t="str">
        <f t="shared" si="145"/>
        <v/>
      </c>
      <c r="DU147" s="23" t="str">
        <f t="shared" si="146"/>
        <v/>
      </c>
      <c r="DV147" s="23" t="str">
        <f t="shared" si="147"/>
        <v/>
      </c>
      <c r="DW147" s="23" t="str">
        <f t="shared" si="148"/>
        <v/>
      </c>
      <c r="DX147" s="23" t="str">
        <f t="shared" si="149"/>
        <v/>
      </c>
      <c r="DY147" s="23" t="str">
        <f t="shared" si="150"/>
        <v/>
      </c>
      <c r="DZ147" s="23" t="str">
        <f t="shared" si="151"/>
        <v/>
      </c>
      <c r="EA147" s="23" t="str">
        <f t="shared" si="152"/>
        <v/>
      </c>
      <c r="EB147" s="23" t="str">
        <f t="shared" si="153"/>
        <v/>
      </c>
      <c r="EC147" s="23" t="str">
        <f t="shared" si="154"/>
        <v/>
      </c>
      <c r="ED147" s="23" t="str">
        <f t="shared" si="155"/>
        <v/>
      </c>
      <c r="EE147" s="23" t="str">
        <f t="shared" si="156"/>
        <v/>
      </c>
    </row>
    <row r="148" spans="1:135" ht="11.25" customHeight="1">
      <c r="A148" s="21" t="s">
        <v>245</v>
      </c>
      <c r="B148" s="52" t="s">
        <v>81</v>
      </c>
      <c r="C148" s="54" t="s">
        <v>136</v>
      </c>
      <c r="D148" s="21"/>
      <c r="E148" s="52">
        <v>1</v>
      </c>
      <c r="G148" s="94">
        <v>42282</v>
      </c>
      <c r="H148" s="100"/>
      <c r="I148" s="34"/>
      <c r="J148" s="30"/>
      <c r="K148" s="37"/>
      <c r="L148" s="34">
        <v>1</v>
      </c>
      <c r="M148" s="38" t="s">
        <v>303</v>
      </c>
      <c r="N148" s="87" t="s">
        <v>308</v>
      </c>
      <c r="O148" s="20">
        <f t="shared" si="125"/>
        <v>1</v>
      </c>
      <c r="P148" s="20">
        <f t="shared" si="126"/>
        <v>10</v>
      </c>
      <c r="Q148" s="20">
        <f t="shared" si="127"/>
        <v>2015</v>
      </c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  <c r="AR148" s="29"/>
      <c r="AS148" s="29"/>
      <c r="AT148" s="29"/>
      <c r="AU148" s="29"/>
      <c r="AV148" s="29"/>
      <c r="AW148" s="29"/>
      <c r="AX148" s="29"/>
      <c r="AY148" s="29"/>
      <c r="AZ148" s="29"/>
      <c r="BA148" s="29"/>
      <c r="BB148" s="29"/>
      <c r="DC148" s="23" t="str">
        <f t="shared" ref="DC148:DC200" si="157">IF(Q148=1977,IF($E148=0,"",$E148),"")</f>
        <v/>
      </c>
      <c r="DD148" s="23" t="str">
        <f t="shared" ref="DD148:DD200" si="158">IF(Q148=1978,IF($E148=0,"",$E148),"")</f>
        <v/>
      </c>
      <c r="DE148" s="23" t="str">
        <f t="shared" ref="DE148:DE200" si="159">IF(Q148=1979,IF($E148=0,"",$E148),"")</f>
        <v/>
      </c>
      <c r="DF148" s="23" t="str">
        <f t="shared" ref="DF148:DF200" si="160">IF(Q148=1980,IF($E148=0,"",$E148),"")</f>
        <v/>
      </c>
      <c r="DG148" s="23" t="str">
        <f t="shared" ref="DG148:DG200" si="161">IF(Q148=1981,IF($E148=0,"",$E148),"")</f>
        <v/>
      </c>
      <c r="DH148" s="23" t="str">
        <f t="shared" ref="DH148:DH200" si="162">IF(Q148=1982,IF($E148=0,"",$E148),"")</f>
        <v/>
      </c>
      <c r="DI148" s="23" t="str">
        <f t="shared" ref="DI148:DI200" si="163">IF(Q148=1983,IF($E148=0,"",$E148),"")</f>
        <v/>
      </c>
      <c r="DJ148" s="23" t="str">
        <f t="shared" ref="DJ148:DJ200" si="164">IF(Q148=1984,IF($E148=0,"",$E148),"")</f>
        <v/>
      </c>
      <c r="DK148" s="23" t="str">
        <f t="shared" ref="DK148:DK200" si="165">IF(Q148=1985,IF($E148=0,"",$E148),"")</f>
        <v/>
      </c>
      <c r="DL148" s="23" t="str">
        <f t="shared" ref="DL148:DL200" si="166">IF(Q148=1986,IF($E148=0,"",$E148),"")</f>
        <v/>
      </c>
      <c r="DM148" s="23" t="str">
        <f t="shared" ref="DM148:DM200" si="167">IF(Q148=1987,IF($E148=0,"",$E148),"")</f>
        <v/>
      </c>
      <c r="DN148" s="23" t="str">
        <f t="shared" ref="DN148:DN200" si="168">IF(Q148=1988,IF($E148=0,"",$E148),"")</f>
        <v/>
      </c>
      <c r="DO148" s="23" t="str">
        <f t="shared" ref="DO148:DO200" si="169">IF(Q148=1989,IF($E148=0,"",$E148),"")</f>
        <v/>
      </c>
      <c r="DP148" s="23" t="str">
        <f t="shared" ref="DP148:DP200" si="170">IF(Q148=1990,IF($E148=0,"",$E148),"")</f>
        <v/>
      </c>
      <c r="DQ148" s="23" t="str">
        <f t="shared" ref="DQ148:DQ200" si="171">IF(Q148=1991,IF($E148=0,"",$E148),"")</f>
        <v/>
      </c>
      <c r="DR148" s="23" t="str">
        <f t="shared" ref="DR148:DR200" si="172">IF(Q148=1992,IF($E148=0,"",$E148),"")</f>
        <v/>
      </c>
      <c r="DS148" s="23" t="str">
        <f t="shared" ref="DS148:DS200" si="173">IF(Q148=1993,IF($E148=0,"",$E148),"")</f>
        <v/>
      </c>
      <c r="DT148" s="23" t="str">
        <f t="shared" ref="DT148:DT200" si="174">IF(Q148=1994,IF($E148=0,"",$E148),"")</f>
        <v/>
      </c>
      <c r="DU148" s="23" t="str">
        <f t="shared" ref="DU148:DU200" si="175">IF(Q148=1995,IF($E148=0,"",$E148),"")</f>
        <v/>
      </c>
      <c r="DV148" s="23" t="str">
        <f t="shared" ref="DV148:DV200" si="176">IF(Q148=1996,IF($E148=0,"",$E148),"")</f>
        <v/>
      </c>
      <c r="DW148" s="23" t="str">
        <f t="shared" ref="DW148:DW200" si="177">IF(Q148=1997,IF($E148=0,"",$E148),"")</f>
        <v/>
      </c>
      <c r="DX148" s="23" t="str">
        <f t="shared" ref="DX148:DX200" si="178">IF(Q148=1998,IF($E148=0,"",$E148),"")</f>
        <v/>
      </c>
      <c r="DY148" s="23" t="str">
        <f t="shared" ref="DY148:DY200" si="179">IF(Q148=1999,IF($E148=0,"",$E148),"")</f>
        <v/>
      </c>
      <c r="DZ148" s="23" t="str">
        <f t="shared" ref="DZ148:DZ200" si="180">IF(Q148=2000,IF($E148=0,"",$E148),"")</f>
        <v/>
      </c>
      <c r="EA148" s="23" t="str">
        <f t="shared" ref="EA148:EA200" si="181">IF(Q148=2001,IF($E148=0,"",$E148),"")</f>
        <v/>
      </c>
      <c r="EB148" s="23" t="str">
        <f t="shared" ref="EB148:EB200" si="182">IF(Q148=2002,IF($E148=0,"",$E148),"")</f>
        <v/>
      </c>
      <c r="EC148" s="23" t="str">
        <f t="shared" ref="EC148:EC200" si="183">IF(Q148=2003,IF($E148=0,"",$E148),"")</f>
        <v/>
      </c>
      <c r="ED148" s="23" t="str">
        <f t="shared" ref="ED148:ED200" si="184">IF(Q148=2004,IF($E148=0,"",$E148),"")</f>
        <v/>
      </c>
      <c r="EE148" s="23" t="str">
        <f t="shared" ref="EE148:EE200" si="185">IF(Q148=2005,IF($E148=0,"",$E148),"")</f>
        <v/>
      </c>
    </row>
    <row r="149" spans="1:135" ht="11.25" customHeight="1">
      <c r="A149" s="70" t="s">
        <v>245</v>
      </c>
      <c r="B149" s="80" t="s">
        <v>81</v>
      </c>
      <c r="C149" s="80" t="s">
        <v>220</v>
      </c>
      <c r="D149" s="70" t="s">
        <v>153</v>
      </c>
      <c r="E149" s="80">
        <v>1</v>
      </c>
      <c r="F149" s="80"/>
      <c r="G149" s="95">
        <v>42289</v>
      </c>
      <c r="H149" s="99"/>
      <c r="I149" s="72"/>
      <c r="J149" s="73"/>
      <c r="K149" s="74"/>
      <c r="L149" s="72">
        <v>1</v>
      </c>
      <c r="M149" s="75" t="s">
        <v>303</v>
      </c>
      <c r="N149" s="74" t="s">
        <v>319</v>
      </c>
      <c r="O149" s="76">
        <f t="shared" si="125"/>
        <v>2</v>
      </c>
      <c r="P149" s="76">
        <f t="shared" si="126"/>
        <v>10</v>
      </c>
      <c r="Q149" s="76">
        <f t="shared" si="127"/>
        <v>2015</v>
      </c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9"/>
      <c r="AV149" s="29"/>
      <c r="AW149" s="29"/>
      <c r="AX149" s="29"/>
      <c r="AY149" s="29"/>
      <c r="AZ149" s="29"/>
      <c r="BA149" s="29"/>
      <c r="BB149" s="29"/>
      <c r="DC149" s="23" t="str">
        <f t="shared" si="157"/>
        <v/>
      </c>
      <c r="DD149" s="23" t="str">
        <f t="shared" si="158"/>
        <v/>
      </c>
      <c r="DE149" s="23" t="str">
        <f t="shared" si="159"/>
        <v/>
      </c>
      <c r="DF149" s="23" t="str">
        <f t="shared" si="160"/>
        <v/>
      </c>
      <c r="DG149" s="23" t="str">
        <f t="shared" si="161"/>
        <v/>
      </c>
      <c r="DH149" s="23" t="str">
        <f t="shared" si="162"/>
        <v/>
      </c>
      <c r="DI149" s="23" t="str">
        <f t="shared" si="163"/>
        <v/>
      </c>
      <c r="DJ149" s="23" t="str">
        <f t="shared" si="164"/>
        <v/>
      </c>
      <c r="DK149" s="23" t="str">
        <f t="shared" si="165"/>
        <v/>
      </c>
      <c r="DL149" s="23" t="str">
        <f t="shared" si="166"/>
        <v/>
      </c>
      <c r="DM149" s="23" t="str">
        <f t="shared" si="167"/>
        <v/>
      </c>
      <c r="DN149" s="23" t="str">
        <f t="shared" si="168"/>
        <v/>
      </c>
      <c r="DO149" s="23" t="str">
        <f t="shared" si="169"/>
        <v/>
      </c>
      <c r="DP149" s="23" t="str">
        <f t="shared" si="170"/>
        <v/>
      </c>
      <c r="DQ149" s="23" t="str">
        <f t="shared" si="171"/>
        <v/>
      </c>
      <c r="DR149" s="23" t="str">
        <f t="shared" si="172"/>
        <v/>
      </c>
      <c r="DS149" s="23" t="str">
        <f t="shared" si="173"/>
        <v/>
      </c>
      <c r="DT149" s="23" t="str">
        <f t="shared" si="174"/>
        <v/>
      </c>
      <c r="DU149" s="23" t="str">
        <f t="shared" si="175"/>
        <v/>
      </c>
      <c r="DV149" s="23" t="str">
        <f t="shared" si="176"/>
        <v/>
      </c>
      <c r="DW149" s="23" t="str">
        <f t="shared" si="177"/>
        <v/>
      </c>
      <c r="DX149" s="23" t="str">
        <f t="shared" si="178"/>
        <v/>
      </c>
      <c r="DY149" s="23" t="str">
        <f t="shared" si="179"/>
        <v/>
      </c>
      <c r="DZ149" s="23" t="str">
        <f t="shared" si="180"/>
        <v/>
      </c>
      <c r="EA149" s="23" t="str">
        <f t="shared" si="181"/>
        <v/>
      </c>
      <c r="EB149" s="23" t="str">
        <f t="shared" si="182"/>
        <v/>
      </c>
      <c r="EC149" s="23" t="str">
        <f t="shared" si="183"/>
        <v/>
      </c>
      <c r="ED149" s="23" t="str">
        <f t="shared" si="184"/>
        <v/>
      </c>
      <c r="EE149" s="23" t="str">
        <f t="shared" si="185"/>
        <v/>
      </c>
    </row>
    <row r="150" spans="1:135" ht="11.25" customHeight="1">
      <c r="A150" s="21" t="s">
        <v>245</v>
      </c>
      <c r="B150" s="52" t="s">
        <v>72</v>
      </c>
      <c r="C150" s="54" t="s">
        <v>222</v>
      </c>
      <c r="D150" s="21" t="s">
        <v>50</v>
      </c>
      <c r="E150" s="52">
        <v>1</v>
      </c>
      <c r="F150" s="54" t="s">
        <v>223</v>
      </c>
      <c r="G150" s="94">
        <v>42610</v>
      </c>
      <c r="H150" s="100"/>
      <c r="I150" s="34"/>
      <c r="J150" s="30"/>
      <c r="K150" s="37"/>
      <c r="L150" s="34">
        <v>1</v>
      </c>
      <c r="M150" s="38" t="s">
        <v>306</v>
      </c>
      <c r="N150" s="87" t="s">
        <v>309</v>
      </c>
      <c r="O150" s="20">
        <f t="shared" si="125"/>
        <v>3</v>
      </c>
      <c r="P150" s="20">
        <f t="shared" si="126"/>
        <v>8</v>
      </c>
      <c r="Q150" s="20">
        <f t="shared" si="127"/>
        <v>2016</v>
      </c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9"/>
      <c r="AV150" s="29"/>
      <c r="AW150" s="29"/>
      <c r="AX150" s="29"/>
      <c r="AY150" s="29"/>
      <c r="AZ150" s="29"/>
      <c r="BA150" s="29"/>
      <c r="BB150" s="29"/>
      <c r="DC150" s="23" t="str">
        <f t="shared" si="157"/>
        <v/>
      </c>
      <c r="DD150" s="23" t="str">
        <f t="shared" si="158"/>
        <v/>
      </c>
      <c r="DE150" s="23" t="str">
        <f t="shared" si="159"/>
        <v/>
      </c>
      <c r="DF150" s="23" t="str">
        <f t="shared" si="160"/>
        <v/>
      </c>
      <c r="DG150" s="23" t="str">
        <f t="shared" si="161"/>
        <v/>
      </c>
      <c r="DH150" s="23" t="str">
        <f t="shared" si="162"/>
        <v/>
      </c>
      <c r="DI150" s="23" t="str">
        <f t="shared" si="163"/>
        <v/>
      </c>
      <c r="DJ150" s="23" t="str">
        <f t="shared" si="164"/>
        <v/>
      </c>
      <c r="DK150" s="23" t="str">
        <f t="shared" si="165"/>
        <v/>
      </c>
      <c r="DL150" s="23" t="str">
        <f t="shared" si="166"/>
        <v/>
      </c>
      <c r="DM150" s="23" t="str">
        <f t="shared" si="167"/>
        <v/>
      </c>
      <c r="DN150" s="23" t="str">
        <f t="shared" si="168"/>
        <v/>
      </c>
      <c r="DO150" s="23" t="str">
        <f t="shared" si="169"/>
        <v/>
      </c>
      <c r="DP150" s="23" t="str">
        <f t="shared" si="170"/>
        <v/>
      </c>
      <c r="DQ150" s="23" t="str">
        <f t="shared" si="171"/>
        <v/>
      </c>
      <c r="DR150" s="23" t="str">
        <f t="shared" si="172"/>
        <v/>
      </c>
      <c r="DS150" s="23" t="str">
        <f t="shared" si="173"/>
        <v/>
      </c>
      <c r="DT150" s="23" t="str">
        <f t="shared" si="174"/>
        <v/>
      </c>
      <c r="DU150" s="23" t="str">
        <f t="shared" si="175"/>
        <v/>
      </c>
      <c r="DV150" s="23" t="str">
        <f t="shared" si="176"/>
        <v/>
      </c>
      <c r="DW150" s="23" t="str">
        <f t="shared" si="177"/>
        <v/>
      </c>
      <c r="DX150" s="23" t="str">
        <f t="shared" si="178"/>
        <v/>
      </c>
      <c r="DY150" s="23" t="str">
        <f t="shared" si="179"/>
        <v/>
      </c>
      <c r="DZ150" s="23" t="str">
        <f t="shared" si="180"/>
        <v/>
      </c>
      <c r="EA150" s="23" t="str">
        <f t="shared" si="181"/>
        <v/>
      </c>
      <c r="EB150" s="23" t="str">
        <f t="shared" si="182"/>
        <v/>
      </c>
      <c r="EC150" s="23" t="str">
        <f t="shared" si="183"/>
        <v/>
      </c>
      <c r="ED150" s="23" t="str">
        <f t="shared" si="184"/>
        <v/>
      </c>
      <c r="EE150" s="23" t="str">
        <f t="shared" si="185"/>
        <v/>
      </c>
    </row>
    <row r="151" spans="1:135" ht="11.25" customHeight="1">
      <c r="A151" s="70" t="s">
        <v>245</v>
      </c>
      <c r="B151" s="80" t="s">
        <v>81</v>
      </c>
      <c r="C151" s="80" t="s">
        <v>228</v>
      </c>
      <c r="D151" s="70" t="s">
        <v>141</v>
      </c>
      <c r="E151" s="80">
        <v>1</v>
      </c>
      <c r="F151" s="80" t="s">
        <v>223</v>
      </c>
      <c r="G151" s="95">
        <v>42633</v>
      </c>
      <c r="H151" s="99">
        <v>43372</v>
      </c>
      <c r="I151" s="72"/>
      <c r="J151" s="73"/>
      <c r="K151" s="74"/>
      <c r="L151" s="72">
        <v>1</v>
      </c>
      <c r="M151" s="75" t="s">
        <v>306</v>
      </c>
      <c r="N151" s="74" t="s">
        <v>318</v>
      </c>
      <c r="O151" s="76">
        <f t="shared" si="125"/>
        <v>2</v>
      </c>
      <c r="P151" s="76">
        <f t="shared" si="126"/>
        <v>9</v>
      </c>
      <c r="Q151" s="76">
        <f t="shared" si="127"/>
        <v>2016</v>
      </c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9"/>
      <c r="AV151" s="29"/>
      <c r="AW151" s="29"/>
      <c r="AX151" s="29"/>
      <c r="AY151" s="29"/>
      <c r="AZ151" s="29"/>
      <c r="BA151" s="29"/>
      <c r="BB151" s="29"/>
      <c r="DC151" s="23" t="str">
        <f t="shared" si="157"/>
        <v/>
      </c>
      <c r="DD151" s="23" t="str">
        <f t="shared" si="158"/>
        <v/>
      </c>
      <c r="DE151" s="23" t="str">
        <f t="shared" si="159"/>
        <v/>
      </c>
      <c r="DF151" s="23" t="str">
        <f t="shared" si="160"/>
        <v/>
      </c>
      <c r="DG151" s="23" t="str">
        <f t="shared" si="161"/>
        <v/>
      </c>
      <c r="DH151" s="23" t="str">
        <f t="shared" si="162"/>
        <v/>
      </c>
      <c r="DI151" s="23" t="str">
        <f t="shared" si="163"/>
        <v/>
      </c>
      <c r="DJ151" s="23" t="str">
        <f t="shared" si="164"/>
        <v/>
      </c>
      <c r="DK151" s="23" t="str">
        <f t="shared" si="165"/>
        <v/>
      </c>
      <c r="DL151" s="23" t="str">
        <f t="shared" si="166"/>
        <v/>
      </c>
      <c r="DM151" s="23" t="str">
        <f t="shared" si="167"/>
        <v/>
      </c>
      <c r="DN151" s="23" t="str">
        <f t="shared" si="168"/>
        <v/>
      </c>
      <c r="DO151" s="23" t="str">
        <f t="shared" si="169"/>
        <v/>
      </c>
      <c r="DP151" s="23" t="str">
        <f t="shared" si="170"/>
        <v/>
      </c>
      <c r="DQ151" s="23" t="str">
        <f t="shared" si="171"/>
        <v/>
      </c>
      <c r="DR151" s="23" t="str">
        <f t="shared" si="172"/>
        <v/>
      </c>
      <c r="DS151" s="23" t="str">
        <f t="shared" si="173"/>
        <v/>
      </c>
      <c r="DT151" s="23" t="str">
        <f t="shared" si="174"/>
        <v/>
      </c>
      <c r="DU151" s="23" t="str">
        <f t="shared" si="175"/>
        <v/>
      </c>
      <c r="DV151" s="23" t="str">
        <f t="shared" si="176"/>
        <v/>
      </c>
      <c r="DW151" s="23" t="str">
        <f t="shared" si="177"/>
        <v/>
      </c>
      <c r="DX151" s="23" t="str">
        <f t="shared" si="178"/>
        <v/>
      </c>
      <c r="DY151" s="23" t="str">
        <f t="shared" si="179"/>
        <v/>
      </c>
      <c r="DZ151" s="23" t="str">
        <f t="shared" si="180"/>
        <v/>
      </c>
      <c r="EA151" s="23" t="str">
        <f t="shared" si="181"/>
        <v/>
      </c>
      <c r="EB151" s="23" t="str">
        <f t="shared" si="182"/>
        <v/>
      </c>
      <c r="EC151" s="23" t="str">
        <f t="shared" si="183"/>
        <v/>
      </c>
      <c r="ED151" s="23" t="str">
        <f t="shared" si="184"/>
        <v/>
      </c>
      <c r="EE151" s="23" t="str">
        <f t="shared" si="185"/>
        <v/>
      </c>
    </row>
    <row r="152" spans="1:135" ht="11.25" customHeight="1">
      <c r="A152" s="21" t="s">
        <v>245</v>
      </c>
      <c r="B152" s="52" t="s">
        <v>81</v>
      </c>
      <c r="C152" s="54" t="s">
        <v>200</v>
      </c>
      <c r="D152" s="21" t="s">
        <v>141</v>
      </c>
      <c r="E152" s="52">
        <v>1</v>
      </c>
      <c r="F152" s="54" t="s">
        <v>223</v>
      </c>
      <c r="G152" s="94">
        <v>42635</v>
      </c>
      <c r="H152" s="100">
        <v>42647</v>
      </c>
      <c r="I152" s="34"/>
      <c r="J152" s="30"/>
      <c r="K152" s="37"/>
      <c r="L152" s="34">
        <v>1</v>
      </c>
      <c r="M152" s="38" t="s">
        <v>306</v>
      </c>
      <c r="N152" s="87" t="s">
        <v>310</v>
      </c>
      <c r="O152" s="20">
        <f t="shared" si="125"/>
        <v>3</v>
      </c>
      <c r="P152" s="20">
        <f t="shared" si="126"/>
        <v>9</v>
      </c>
      <c r="Q152" s="20">
        <f t="shared" si="127"/>
        <v>2016</v>
      </c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DC152" s="23" t="str">
        <f t="shared" si="157"/>
        <v/>
      </c>
      <c r="DD152" s="23" t="str">
        <f t="shared" si="158"/>
        <v/>
      </c>
      <c r="DE152" s="23" t="str">
        <f t="shared" si="159"/>
        <v/>
      </c>
      <c r="DF152" s="23" t="str">
        <f t="shared" si="160"/>
        <v/>
      </c>
      <c r="DG152" s="23" t="str">
        <f t="shared" si="161"/>
        <v/>
      </c>
      <c r="DH152" s="23" t="str">
        <f t="shared" si="162"/>
        <v/>
      </c>
      <c r="DI152" s="23" t="str">
        <f t="shared" si="163"/>
        <v/>
      </c>
      <c r="DJ152" s="23" t="str">
        <f t="shared" si="164"/>
        <v/>
      </c>
      <c r="DK152" s="23" t="str">
        <f t="shared" si="165"/>
        <v/>
      </c>
      <c r="DL152" s="23" t="str">
        <f t="shared" si="166"/>
        <v/>
      </c>
      <c r="DM152" s="23" t="str">
        <f t="shared" si="167"/>
        <v/>
      </c>
      <c r="DN152" s="23" t="str">
        <f t="shared" si="168"/>
        <v/>
      </c>
      <c r="DO152" s="23" t="str">
        <f t="shared" si="169"/>
        <v/>
      </c>
      <c r="DP152" s="23" t="str">
        <f t="shared" si="170"/>
        <v/>
      </c>
      <c r="DQ152" s="23" t="str">
        <f t="shared" si="171"/>
        <v/>
      </c>
      <c r="DR152" s="23" t="str">
        <f t="shared" si="172"/>
        <v/>
      </c>
      <c r="DS152" s="23" t="str">
        <f t="shared" si="173"/>
        <v/>
      </c>
      <c r="DT152" s="23" t="str">
        <f t="shared" si="174"/>
        <v/>
      </c>
      <c r="DU152" s="23" t="str">
        <f t="shared" si="175"/>
        <v/>
      </c>
      <c r="DV152" s="23" t="str">
        <f t="shared" si="176"/>
        <v/>
      </c>
      <c r="DW152" s="23" t="str">
        <f t="shared" si="177"/>
        <v/>
      </c>
      <c r="DX152" s="23" t="str">
        <f t="shared" si="178"/>
        <v/>
      </c>
      <c r="DY152" s="23" t="str">
        <f t="shared" si="179"/>
        <v/>
      </c>
      <c r="DZ152" s="23" t="str">
        <f t="shared" si="180"/>
        <v/>
      </c>
      <c r="EA152" s="23" t="str">
        <f t="shared" si="181"/>
        <v/>
      </c>
      <c r="EB152" s="23" t="str">
        <f t="shared" si="182"/>
        <v/>
      </c>
      <c r="EC152" s="23" t="str">
        <f t="shared" si="183"/>
        <v/>
      </c>
      <c r="ED152" s="23" t="str">
        <f t="shared" si="184"/>
        <v/>
      </c>
      <c r="EE152" s="23" t="str">
        <f t="shared" si="185"/>
        <v/>
      </c>
    </row>
    <row r="153" spans="1:135" ht="11.25" customHeight="1">
      <c r="A153" s="70" t="s">
        <v>245</v>
      </c>
      <c r="B153" s="80" t="s">
        <v>81</v>
      </c>
      <c r="C153" s="80" t="s">
        <v>226</v>
      </c>
      <c r="D153" s="70" t="s">
        <v>141</v>
      </c>
      <c r="E153" s="80">
        <v>1</v>
      </c>
      <c r="F153" s="80"/>
      <c r="G153" s="95">
        <v>42638</v>
      </c>
      <c r="H153" s="99">
        <v>42618</v>
      </c>
      <c r="I153" s="72"/>
      <c r="J153" s="73"/>
      <c r="K153" s="74"/>
      <c r="L153" s="72">
        <v>1</v>
      </c>
      <c r="M153" s="75" t="s">
        <v>306</v>
      </c>
      <c r="N153" s="74" t="s">
        <v>318</v>
      </c>
      <c r="O153" s="76">
        <f t="shared" si="125"/>
        <v>3</v>
      </c>
      <c r="P153" s="76">
        <f t="shared" si="126"/>
        <v>9</v>
      </c>
      <c r="Q153" s="76">
        <f t="shared" si="127"/>
        <v>2016</v>
      </c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9"/>
      <c r="AV153" s="29"/>
      <c r="AW153" s="29"/>
      <c r="AX153" s="29"/>
      <c r="AY153" s="29"/>
      <c r="AZ153" s="29"/>
      <c r="BA153" s="29"/>
      <c r="BB153" s="29"/>
      <c r="DC153" s="23" t="str">
        <f t="shared" si="157"/>
        <v/>
      </c>
      <c r="DD153" s="23" t="str">
        <f t="shared" si="158"/>
        <v/>
      </c>
      <c r="DE153" s="23" t="str">
        <f t="shared" si="159"/>
        <v/>
      </c>
      <c r="DF153" s="23" t="str">
        <f t="shared" si="160"/>
        <v/>
      </c>
      <c r="DG153" s="23" t="str">
        <f t="shared" si="161"/>
        <v/>
      </c>
      <c r="DH153" s="23" t="str">
        <f t="shared" si="162"/>
        <v/>
      </c>
      <c r="DI153" s="23" t="str">
        <f t="shared" si="163"/>
        <v/>
      </c>
      <c r="DJ153" s="23" t="str">
        <f t="shared" si="164"/>
        <v/>
      </c>
      <c r="DK153" s="23" t="str">
        <f t="shared" si="165"/>
        <v/>
      </c>
      <c r="DL153" s="23" t="str">
        <f t="shared" si="166"/>
        <v/>
      </c>
      <c r="DM153" s="23" t="str">
        <f t="shared" si="167"/>
        <v/>
      </c>
      <c r="DN153" s="23" t="str">
        <f t="shared" si="168"/>
        <v/>
      </c>
      <c r="DO153" s="23" t="str">
        <f t="shared" si="169"/>
        <v/>
      </c>
      <c r="DP153" s="23" t="str">
        <f t="shared" si="170"/>
        <v/>
      </c>
      <c r="DQ153" s="23" t="str">
        <f t="shared" si="171"/>
        <v/>
      </c>
      <c r="DR153" s="23" t="str">
        <f t="shared" si="172"/>
        <v/>
      </c>
      <c r="DS153" s="23" t="str">
        <f t="shared" si="173"/>
        <v/>
      </c>
      <c r="DT153" s="23" t="str">
        <f t="shared" si="174"/>
        <v/>
      </c>
      <c r="DU153" s="23" t="str">
        <f t="shared" si="175"/>
        <v/>
      </c>
      <c r="DV153" s="23" t="str">
        <f t="shared" si="176"/>
        <v/>
      </c>
      <c r="DW153" s="23" t="str">
        <f t="shared" si="177"/>
        <v/>
      </c>
      <c r="DX153" s="23" t="str">
        <f t="shared" si="178"/>
        <v/>
      </c>
      <c r="DY153" s="23" t="str">
        <f t="shared" si="179"/>
        <v/>
      </c>
      <c r="DZ153" s="23" t="str">
        <f t="shared" si="180"/>
        <v/>
      </c>
      <c r="EA153" s="23" t="str">
        <f t="shared" si="181"/>
        <v/>
      </c>
      <c r="EB153" s="23" t="str">
        <f t="shared" si="182"/>
        <v/>
      </c>
      <c r="EC153" s="23" t="str">
        <f t="shared" si="183"/>
        <v/>
      </c>
      <c r="ED153" s="23" t="str">
        <f t="shared" si="184"/>
        <v/>
      </c>
      <c r="EE153" s="23" t="str">
        <f t="shared" si="185"/>
        <v/>
      </c>
    </row>
    <row r="154" spans="1:135" ht="11.25" customHeight="1">
      <c r="A154" s="21" t="s">
        <v>245</v>
      </c>
      <c r="B154" s="52" t="s">
        <v>81</v>
      </c>
      <c r="C154" s="54" t="s">
        <v>143</v>
      </c>
      <c r="D154" s="21" t="s">
        <v>153</v>
      </c>
      <c r="E154" s="52">
        <v>1</v>
      </c>
      <c r="G154" s="94">
        <v>42645</v>
      </c>
      <c r="H154" s="100"/>
      <c r="I154" s="34"/>
      <c r="J154" s="30"/>
      <c r="K154" s="37"/>
      <c r="L154" s="34">
        <v>1</v>
      </c>
      <c r="M154" s="38" t="s">
        <v>306</v>
      </c>
      <c r="N154" s="87" t="s">
        <v>309</v>
      </c>
      <c r="O154" s="20">
        <f t="shared" si="125"/>
        <v>1</v>
      </c>
      <c r="P154" s="20">
        <f t="shared" si="126"/>
        <v>10</v>
      </c>
      <c r="Q154" s="20">
        <f t="shared" si="127"/>
        <v>2016</v>
      </c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  <c r="AR154" s="29"/>
      <c r="AS154" s="29"/>
      <c r="AT154" s="29"/>
      <c r="AU154" s="29"/>
      <c r="AV154" s="29"/>
      <c r="AW154" s="29"/>
      <c r="AX154" s="29"/>
      <c r="AY154" s="29"/>
      <c r="AZ154" s="29"/>
      <c r="BA154" s="29"/>
      <c r="BB154" s="29"/>
      <c r="DC154" s="23" t="str">
        <f t="shared" si="157"/>
        <v/>
      </c>
      <c r="DD154" s="23" t="str">
        <f t="shared" si="158"/>
        <v/>
      </c>
      <c r="DE154" s="23" t="str">
        <f t="shared" si="159"/>
        <v/>
      </c>
      <c r="DF154" s="23" t="str">
        <f t="shared" si="160"/>
        <v/>
      </c>
      <c r="DG154" s="23" t="str">
        <f t="shared" si="161"/>
        <v/>
      </c>
      <c r="DH154" s="23" t="str">
        <f t="shared" si="162"/>
        <v/>
      </c>
      <c r="DI154" s="23" t="str">
        <f t="shared" si="163"/>
        <v/>
      </c>
      <c r="DJ154" s="23" t="str">
        <f t="shared" si="164"/>
        <v/>
      </c>
      <c r="DK154" s="23" t="str">
        <f t="shared" si="165"/>
        <v/>
      </c>
      <c r="DL154" s="23" t="str">
        <f t="shared" si="166"/>
        <v/>
      </c>
      <c r="DM154" s="23" t="str">
        <f t="shared" si="167"/>
        <v/>
      </c>
      <c r="DN154" s="23" t="str">
        <f t="shared" si="168"/>
        <v/>
      </c>
      <c r="DO154" s="23" t="str">
        <f t="shared" si="169"/>
        <v/>
      </c>
      <c r="DP154" s="23" t="str">
        <f t="shared" si="170"/>
        <v/>
      </c>
      <c r="DQ154" s="23" t="str">
        <f t="shared" si="171"/>
        <v/>
      </c>
      <c r="DR154" s="23" t="str">
        <f t="shared" si="172"/>
        <v/>
      </c>
      <c r="DS154" s="23" t="str">
        <f t="shared" si="173"/>
        <v/>
      </c>
      <c r="DT154" s="23" t="str">
        <f t="shared" si="174"/>
        <v/>
      </c>
      <c r="DU154" s="23" t="str">
        <f t="shared" si="175"/>
        <v/>
      </c>
      <c r="DV154" s="23" t="str">
        <f t="shared" si="176"/>
        <v/>
      </c>
      <c r="DW154" s="23" t="str">
        <f t="shared" si="177"/>
        <v/>
      </c>
      <c r="DX154" s="23" t="str">
        <f t="shared" si="178"/>
        <v/>
      </c>
      <c r="DY154" s="23" t="str">
        <f t="shared" si="179"/>
        <v/>
      </c>
      <c r="DZ154" s="23" t="str">
        <f t="shared" si="180"/>
        <v/>
      </c>
      <c r="EA154" s="23" t="str">
        <f t="shared" si="181"/>
        <v/>
      </c>
      <c r="EB154" s="23" t="str">
        <f t="shared" si="182"/>
        <v/>
      </c>
      <c r="EC154" s="23" t="str">
        <f t="shared" si="183"/>
        <v/>
      </c>
      <c r="ED154" s="23" t="str">
        <f t="shared" si="184"/>
        <v/>
      </c>
      <c r="EE154" s="23" t="str">
        <f t="shared" si="185"/>
        <v/>
      </c>
    </row>
    <row r="155" spans="1:135" ht="11.25" customHeight="1">
      <c r="A155" s="70" t="s">
        <v>245</v>
      </c>
      <c r="B155" s="80" t="s">
        <v>72</v>
      </c>
      <c r="C155" s="80" t="s">
        <v>224</v>
      </c>
      <c r="D155" s="70" t="s">
        <v>50</v>
      </c>
      <c r="E155" s="80">
        <v>1</v>
      </c>
      <c r="F155" s="80" t="s">
        <v>215</v>
      </c>
      <c r="G155" s="95">
        <v>42645</v>
      </c>
      <c r="H155" s="99"/>
      <c r="I155" s="72"/>
      <c r="J155" s="73"/>
      <c r="K155" s="74"/>
      <c r="L155" s="72">
        <v>1</v>
      </c>
      <c r="M155" s="75" t="s">
        <v>306</v>
      </c>
      <c r="N155" s="74" t="s">
        <v>318</v>
      </c>
      <c r="O155" s="76">
        <f t="shared" si="125"/>
        <v>1</v>
      </c>
      <c r="P155" s="76">
        <f t="shared" si="126"/>
        <v>10</v>
      </c>
      <c r="Q155" s="76">
        <f t="shared" si="127"/>
        <v>2016</v>
      </c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  <c r="AR155" s="29"/>
      <c r="AS155" s="29"/>
      <c r="AT155" s="29"/>
      <c r="AU155" s="29"/>
      <c r="AV155" s="29"/>
      <c r="AW155" s="29"/>
      <c r="AX155" s="29"/>
      <c r="AY155" s="29"/>
      <c r="AZ155" s="29"/>
      <c r="BA155" s="29"/>
      <c r="BB155" s="29"/>
      <c r="DC155" s="23" t="str">
        <f t="shared" si="157"/>
        <v/>
      </c>
      <c r="DD155" s="23" t="str">
        <f t="shared" si="158"/>
        <v/>
      </c>
      <c r="DE155" s="23" t="str">
        <f t="shared" si="159"/>
        <v/>
      </c>
      <c r="DF155" s="23" t="str">
        <f t="shared" si="160"/>
        <v/>
      </c>
      <c r="DG155" s="23" t="str">
        <f t="shared" si="161"/>
        <v/>
      </c>
      <c r="DH155" s="23" t="str">
        <f t="shared" si="162"/>
        <v/>
      </c>
      <c r="DI155" s="23" t="str">
        <f t="shared" si="163"/>
        <v/>
      </c>
      <c r="DJ155" s="23" t="str">
        <f t="shared" si="164"/>
        <v/>
      </c>
      <c r="DK155" s="23" t="str">
        <f t="shared" si="165"/>
        <v/>
      </c>
      <c r="DL155" s="23" t="str">
        <f t="shared" si="166"/>
        <v/>
      </c>
      <c r="DM155" s="23" t="str">
        <f t="shared" si="167"/>
        <v/>
      </c>
      <c r="DN155" s="23" t="str">
        <f t="shared" si="168"/>
        <v/>
      </c>
      <c r="DO155" s="23" t="str">
        <f t="shared" si="169"/>
        <v/>
      </c>
      <c r="DP155" s="23" t="str">
        <f t="shared" si="170"/>
        <v/>
      </c>
      <c r="DQ155" s="23" t="str">
        <f t="shared" si="171"/>
        <v/>
      </c>
      <c r="DR155" s="23" t="str">
        <f t="shared" si="172"/>
        <v/>
      </c>
      <c r="DS155" s="23" t="str">
        <f t="shared" si="173"/>
        <v/>
      </c>
      <c r="DT155" s="23" t="str">
        <f t="shared" si="174"/>
        <v/>
      </c>
      <c r="DU155" s="23" t="str">
        <f t="shared" si="175"/>
        <v/>
      </c>
      <c r="DV155" s="23" t="str">
        <f t="shared" si="176"/>
        <v/>
      </c>
      <c r="DW155" s="23" t="str">
        <f t="shared" si="177"/>
        <v/>
      </c>
      <c r="DX155" s="23" t="str">
        <f t="shared" si="178"/>
        <v/>
      </c>
      <c r="DY155" s="23" t="str">
        <f t="shared" si="179"/>
        <v/>
      </c>
      <c r="DZ155" s="23" t="str">
        <f t="shared" si="180"/>
        <v/>
      </c>
      <c r="EA155" s="23" t="str">
        <f t="shared" si="181"/>
        <v/>
      </c>
      <c r="EB155" s="23" t="str">
        <f t="shared" si="182"/>
        <v/>
      </c>
      <c r="EC155" s="23" t="str">
        <f t="shared" si="183"/>
        <v/>
      </c>
      <c r="ED155" s="23" t="str">
        <f t="shared" si="184"/>
        <v/>
      </c>
      <c r="EE155" s="23" t="str">
        <f t="shared" si="185"/>
        <v/>
      </c>
    </row>
    <row r="156" spans="1:135" ht="11.25" customHeight="1">
      <c r="A156" s="21" t="s">
        <v>245</v>
      </c>
      <c r="B156" s="52" t="s">
        <v>74</v>
      </c>
      <c r="C156" s="54" t="s">
        <v>51</v>
      </c>
      <c r="D156" s="21"/>
      <c r="E156" s="52">
        <v>1</v>
      </c>
      <c r="F156" s="54" t="s">
        <v>215</v>
      </c>
      <c r="G156" s="94">
        <v>42648</v>
      </c>
      <c r="H156" s="100"/>
      <c r="I156" s="34"/>
      <c r="J156" s="30"/>
      <c r="K156" s="37"/>
      <c r="L156" s="34">
        <v>1</v>
      </c>
      <c r="M156" s="38" t="s">
        <v>306</v>
      </c>
      <c r="N156" s="87" t="s">
        <v>309</v>
      </c>
      <c r="O156" s="20">
        <f t="shared" si="125"/>
        <v>1</v>
      </c>
      <c r="P156" s="20">
        <f t="shared" si="126"/>
        <v>10</v>
      </c>
      <c r="Q156" s="20">
        <f t="shared" si="127"/>
        <v>2016</v>
      </c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  <c r="AR156" s="29"/>
      <c r="AS156" s="29"/>
      <c r="AT156" s="29"/>
      <c r="AU156" s="29"/>
      <c r="AV156" s="29"/>
      <c r="AW156" s="29"/>
      <c r="AX156" s="29"/>
      <c r="AY156" s="29"/>
      <c r="AZ156" s="29"/>
      <c r="BA156" s="29"/>
      <c r="BB156" s="29"/>
      <c r="DC156" s="23" t="str">
        <f t="shared" si="157"/>
        <v/>
      </c>
      <c r="DD156" s="23" t="str">
        <f t="shared" si="158"/>
        <v/>
      </c>
      <c r="DE156" s="23" t="str">
        <f t="shared" si="159"/>
        <v/>
      </c>
      <c r="DF156" s="23" t="str">
        <f t="shared" si="160"/>
        <v/>
      </c>
      <c r="DG156" s="23" t="str">
        <f t="shared" si="161"/>
        <v/>
      </c>
      <c r="DH156" s="23" t="str">
        <f t="shared" si="162"/>
        <v/>
      </c>
      <c r="DI156" s="23" t="str">
        <f t="shared" si="163"/>
        <v/>
      </c>
      <c r="DJ156" s="23" t="str">
        <f t="shared" si="164"/>
        <v/>
      </c>
      <c r="DK156" s="23" t="str">
        <f t="shared" si="165"/>
        <v/>
      </c>
      <c r="DL156" s="23" t="str">
        <f t="shared" si="166"/>
        <v/>
      </c>
      <c r="DM156" s="23" t="str">
        <f t="shared" si="167"/>
        <v/>
      </c>
      <c r="DN156" s="23" t="str">
        <f t="shared" si="168"/>
        <v/>
      </c>
      <c r="DO156" s="23" t="str">
        <f t="shared" si="169"/>
        <v/>
      </c>
      <c r="DP156" s="23" t="str">
        <f t="shared" si="170"/>
        <v/>
      </c>
      <c r="DQ156" s="23" t="str">
        <f t="shared" si="171"/>
        <v/>
      </c>
      <c r="DR156" s="23" t="str">
        <f t="shared" si="172"/>
        <v/>
      </c>
      <c r="DS156" s="23" t="str">
        <f t="shared" si="173"/>
        <v/>
      </c>
      <c r="DT156" s="23" t="str">
        <f t="shared" si="174"/>
        <v/>
      </c>
      <c r="DU156" s="23" t="str">
        <f t="shared" si="175"/>
        <v/>
      </c>
      <c r="DV156" s="23" t="str">
        <f t="shared" si="176"/>
        <v/>
      </c>
      <c r="DW156" s="23" t="str">
        <f t="shared" si="177"/>
        <v/>
      </c>
      <c r="DX156" s="23" t="str">
        <f t="shared" si="178"/>
        <v/>
      </c>
      <c r="DY156" s="23" t="str">
        <f t="shared" si="179"/>
        <v/>
      </c>
      <c r="DZ156" s="23" t="str">
        <f t="shared" si="180"/>
        <v/>
      </c>
      <c r="EA156" s="23" t="str">
        <f t="shared" si="181"/>
        <v/>
      </c>
      <c r="EB156" s="23" t="str">
        <f t="shared" si="182"/>
        <v/>
      </c>
      <c r="EC156" s="23" t="str">
        <f t="shared" si="183"/>
        <v/>
      </c>
      <c r="ED156" s="23" t="str">
        <f t="shared" si="184"/>
        <v/>
      </c>
      <c r="EE156" s="23" t="str">
        <f t="shared" si="185"/>
        <v/>
      </c>
    </row>
    <row r="157" spans="1:135" ht="11.25" customHeight="1">
      <c r="A157" s="70" t="s">
        <v>245</v>
      </c>
      <c r="B157" s="80" t="s">
        <v>81</v>
      </c>
      <c r="C157" s="80" t="s">
        <v>227</v>
      </c>
      <c r="D157" s="70" t="s">
        <v>136</v>
      </c>
      <c r="E157" s="80">
        <v>1</v>
      </c>
      <c r="F157" s="80" t="s">
        <v>223</v>
      </c>
      <c r="G157" s="95">
        <v>42649</v>
      </c>
      <c r="H157" s="99"/>
      <c r="I157" s="72"/>
      <c r="J157" s="73"/>
      <c r="K157" s="74"/>
      <c r="L157" s="72">
        <v>1</v>
      </c>
      <c r="M157" s="75" t="s">
        <v>306</v>
      </c>
      <c r="N157" s="74" t="s">
        <v>318</v>
      </c>
      <c r="O157" s="76">
        <f t="shared" si="125"/>
        <v>1</v>
      </c>
      <c r="P157" s="76">
        <f t="shared" si="126"/>
        <v>10</v>
      </c>
      <c r="Q157" s="76">
        <f t="shared" si="127"/>
        <v>2016</v>
      </c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DC157" s="23" t="str">
        <f t="shared" si="157"/>
        <v/>
      </c>
      <c r="DD157" s="23" t="str">
        <f t="shared" si="158"/>
        <v/>
      </c>
      <c r="DE157" s="23" t="str">
        <f t="shared" si="159"/>
        <v/>
      </c>
      <c r="DF157" s="23" t="str">
        <f t="shared" si="160"/>
        <v/>
      </c>
      <c r="DG157" s="23" t="str">
        <f t="shared" si="161"/>
        <v/>
      </c>
      <c r="DH157" s="23" t="str">
        <f t="shared" si="162"/>
        <v/>
      </c>
      <c r="DI157" s="23" t="str">
        <f t="shared" si="163"/>
        <v/>
      </c>
      <c r="DJ157" s="23" t="str">
        <f t="shared" si="164"/>
        <v/>
      </c>
      <c r="DK157" s="23" t="str">
        <f t="shared" si="165"/>
        <v/>
      </c>
      <c r="DL157" s="23" t="str">
        <f t="shared" si="166"/>
        <v/>
      </c>
      <c r="DM157" s="23" t="str">
        <f t="shared" si="167"/>
        <v/>
      </c>
      <c r="DN157" s="23" t="str">
        <f t="shared" si="168"/>
        <v/>
      </c>
      <c r="DO157" s="23" t="str">
        <f t="shared" si="169"/>
        <v/>
      </c>
      <c r="DP157" s="23" t="str">
        <f t="shared" si="170"/>
        <v/>
      </c>
      <c r="DQ157" s="23" t="str">
        <f t="shared" si="171"/>
        <v/>
      </c>
      <c r="DR157" s="23" t="str">
        <f t="shared" si="172"/>
        <v/>
      </c>
      <c r="DS157" s="23" t="str">
        <f t="shared" si="173"/>
        <v/>
      </c>
      <c r="DT157" s="23" t="str">
        <f t="shared" si="174"/>
        <v/>
      </c>
      <c r="DU157" s="23" t="str">
        <f t="shared" si="175"/>
        <v/>
      </c>
      <c r="DV157" s="23" t="str">
        <f t="shared" si="176"/>
        <v/>
      </c>
      <c r="DW157" s="23" t="str">
        <f t="shared" si="177"/>
        <v/>
      </c>
      <c r="DX157" s="23" t="str">
        <f t="shared" si="178"/>
        <v/>
      </c>
      <c r="DY157" s="23" t="str">
        <f t="shared" si="179"/>
        <v/>
      </c>
      <c r="DZ157" s="23" t="str">
        <f t="shared" si="180"/>
        <v/>
      </c>
      <c r="EA157" s="23" t="str">
        <f t="shared" si="181"/>
        <v/>
      </c>
      <c r="EB157" s="23" t="str">
        <f t="shared" si="182"/>
        <v/>
      </c>
      <c r="EC157" s="23" t="str">
        <f t="shared" si="183"/>
        <v/>
      </c>
      <c r="ED157" s="23" t="str">
        <f t="shared" si="184"/>
        <v/>
      </c>
      <c r="EE157" s="23" t="str">
        <f t="shared" si="185"/>
        <v/>
      </c>
    </row>
    <row r="158" spans="1:135" ht="11.25" customHeight="1">
      <c r="A158" s="21" t="s">
        <v>245</v>
      </c>
      <c r="B158" s="52" t="s">
        <v>72</v>
      </c>
      <c r="C158" s="54" t="s">
        <v>177</v>
      </c>
      <c r="D158" s="21" t="s">
        <v>50</v>
      </c>
      <c r="E158" s="52">
        <v>1</v>
      </c>
      <c r="F158" s="54" t="s">
        <v>215</v>
      </c>
      <c r="G158" s="94">
        <v>42649</v>
      </c>
      <c r="H158" s="100"/>
      <c r="I158" s="34"/>
      <c r="J158" s="30"/>
      <c r="K158" s="37"/>
      <c r="L158" s="34">
        <v>1</v>
      </c>
      <c r="M158" s="38" t="s">
        <v>306</v>
      </c>
      <c r="N158" s="87" t="s">
        <v>309</v>
      </c>
      <c r="O158" s="20">
        <f t="shared" si="125"/>
        <v>1</v>
      </c>
      <c r="P158" s="20">
        <f t="shared" si="126"/>
        <v>10</v>
      </c>
      <c r="Q158" s="20">
        <f t="shared" si="127"/>
        <v>2016</v>
      </c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  <c r="AR158" s="29"/>
      <c r="AS158" s="29"/>
      <c r="AT158" s="29"/>
      <c r="AU158" s="29"/>
      <c r="AV158" s="29"/>
      <c r="AW158" s="29"/>
      <c r="AX158" s="29"/>
      <c r="AY158" s="29"/>
      <c r="AZ158" s="29"/>
      <c r="BA158" s="29"/>
      <c r="BB158" s="29"/>
      <c r="DC158" s="23" t="str">
        <f t="shared" si="157"/>
        <v/>
      </c>
      <c r="DD158" s="23" t="str">
        <f t="shared" si="158"/>
        <v/>
      </c>
      <c r="DE158" s="23" t="str">
        <f t="shared" si="159"/>
        <v/>
      </c>
      <c r="DF158" s="23" t="str">
        <f t="shared" si="160"/>
        <v/>
      </c>
      <c r="DG158" s="23" t="str">
        <f t="shared" si="161"/>
        <v/>
      </c>
      <c r="DH158" s="23" t="str">
        <f t="shared" si="162"/>
        <v/>
      </c>
      <c r="DI158" s="23" t="str">
        <f t="shared" si="163"/>
        <v/>
      </c>
      <c r="DJ158" s="23" t="str">
        <f t="shared" si="164"/>
        <v/>
      </c>
      <c r="DK158" s="23" t="str">
        <f t="shared" si="165"/>
        <v/>
      </c>
      <c r="DL158" s="23" t="str">
        <f t="shared" si="166"/>
        <v/>
      </c>
      <c r="DM158" s="23" t="str">
        <f t="shared" si="167"/>
        <v/>
      </c>
      <c r="DN158" s="23" t="str">
        <f t="shared" si="168"/>
        <v/>
      </c>
      <c r="DO158" s="23" t="str">
        <f t="shared" si="169"/>
        <v/>
      </c>
      <c r="DP158" s="23" t="str">
        <f t="shared" si="170"/>
        <v/>
      </c>
      <c r="DQ158" s="23" t="str">
        <f t="shared" si="171"/>
        <v/>
      </c>
      <c r="DR158" s="23" t="str">
        <f t="shared" si="172"/>
        <v/>
      </c>
      <c r="DS158" s="23" t="str">
        <f t="shared" si="173"/>
        <v/>
      </c>
      <c r="DT158" s="23" t="str">
        <f t="shared" si="174"/>
        <v/>
      </c>
      <c r="DU158" s="23" t="str">
        <f t="shared" si="175"/>
        <v/>
      </c>
      <c r="DV158" s="23" t="str">
        <f t="shared" si="176"/>
        <v/>
      </c>
      <c r="DW158" s="23" t="str">
        <f t="shared" si="177"/>
        <v/>
      </c>
      <c r="DX158" s="23" t="str">
        <f t="shared" si="178"/>
        <v/>
      </c>
      <c r="DY158" s="23" t="str">
        <f t="shared" si="179"/>
        <v/>
      </c>
      <c r="DZ158" s="23" t="str">
        <f t="shared" si="180"/>
        <v/>
      </c>
      <c r="EA158" s="23" t="str">
        <f t="shared" si="181"/>
        <v/>
      </c>
      <c r="EB158" s="23" t="str">
        <f t="shared" si="182"/>
        <v/>
      </c>
      <c r="EC158" s="23" t="str">
        <f t="shared" si="183"/>
        <v/>
      </c>
      <c r="ED158" s="23" t="str">
        <f t="shared" si="184"/>
        <v/>
      </c>
      <c r="EE158" s="23" t="str">
        <f t="shared" si="185"/>
        <v/>
      </c>
    </row>
    <row r="159" spans="1:135" ht="11.25" customHeight="1">
      <c r="A159" s="70" t="s">
        <v>245</v>
      </c>
      <c r="B159" s="80" t="s">
        <v>78</v>
      </c>
      <c r="C159" s="80" t="s">
        <v>225</v>
      </c>
      <c r="D159" s="70" t="s">
        <v>182</v>
      </c>
      <c r="E159" s="80">
        <v>1</v>
      </c>
      <c r="F159" s="80" t="s">
        <v>223</v>
      </c>
      <c r="G159" s="95">
        <v>42651</v>
      </c>
      <c r="H159" s="99"/>
      <c r="I159" s="72"/>
      <c r="J159" s="73"/>
      <c r="K159" s="74"/>
      <c r="L159" s="72">
        <v>1</v>
      </c>
      <c r="M159" s="75" t="s">
        <v>306</v>
      </c>
      <c r="N159" s="74" t="s">
        <v>318</v>
      </c>
      <c r="O159" s="76">
        <f t="shared" si="125"/>
        <v>1</v>
      </c>
      <c r="P159" s="76">
        <f t="shared" si="126"/>
        <v>10</v>
      </c>
      <c r="Q159" s="76">
        <f t="shared" si="127"/>
        <v>2016</v>
      </c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9"/>
      <c r="AV159" s="29"/>
      <c r="AW159" s="29"/>
      <c r="AX159" s="29"/>
      <c r="AY159" s="29"/>
      <c r="AZ159" s="29"/>
      <c r="BA159" s="29"/>
      <c r="BB159" s="29"/>
      <c r="DC159" s="23" t="str">
        <f t="shared" si="157"/>
        <v/>
      </c>
      <c r="DD159" s="23" t="str">
        <f t="shared" si="158"/>
        <v/>
      </c>
      <c r="DE159" s="23" t="str">
        <f t="shared" si="159"/>
        <v/>
      </c>
      <c r="DF159" s="23" t="str">
        <f t="shared" si="160"/>
        <v/>
      </c>
      <c r="DG159" s="23" t="str">
        <f t="shared" si="161"/>
        <v/>
      </c>
      <c r="DH159" s="23" t="str">
        <f t="shared" si="162"/>
        <v/>
      </c>
      <c r="DI159" s="23" t="str">
        <f t="shared" si="163"/>
        <v/>
      </c>
      <c r="DJ159" s="23" t="str">
        <f t="shared" si="164"/>
        <v/>
      </c>
      <c r="DK159" s="23" t="str">
        <f t="shared" si="165"/>
        <v/>
      </c>
      <c r="DL159" s="23" t="str">
        <f t="shared" si="166"/>
        <v/>
      </c>
      <c r="DM159" s="23" t="str">
        <f t="shared" si="167"/>
        <v/>
      </c>
      <c r="DN159" s="23" t="str">
        <f t="shared" si="168"/>
        <v/>
      </c>
      <c r="DO159" s="23" t="str">
        <f t="shared" si="169"/>
        <v/>
      </c>
      <c r="DP159" s="23" t="str">
        <f t="shared" si="170"/>
        <v/>
      </c>
      <c r="DQ159" s="23" t="str">
        <f t="shared" si="171"/>
        <v/>
      </c>
      <c r="DR159" s="23" t="str">
        <f t="shared" si="172"/>
        <v/>
      </c>
      <c r="DS159" s="23" t="str">
        <f t="shared" si="173"/>
        <v/>
      </c>
      <c r="DT159" s="23" t="str">
        <f t="shared" si="174"/>
        <v/>
      </c>
      <c r="DU159" s="23" t="str">
        <f t="shared" si="175"/>
        <v/>
      </c>
      <c r="DV159" s="23" t="str">
        <f t="shared" si="176"/>
        <v/>
      </c>
      <c r="DW159" s="23" t="str">
        <f t="shared" si="177"/>
        <v/>
      </c>
      <c r="DX159" s="23" t="str">
        <f t="shared" si="178"/>
        <v/>
      </c>
      <c r="DY159" s="23" t="str">
        <f t="shared" si="179"/>
        <v/>
      </c>
      <c r="DZ159" s="23" t="str">
        <f t="shared" si="180"/>
        <v/>
      </c>
      <c r="EA159" s="23" t="str">
        <f t="shared" si="181"/>
        <v/>
      </c>
      <c r="EB159" s="23" t="str">
        <f t="shared" si="182"/>
        <v/>
      </c>
      <c r="EC159" s="23" t="str">
        <f t="shared" si="183"/>
        <v/>
      </c>
      <c r="ED159" s="23" t="str">
        <f t="shared" si="184"/>
        <v/>
      </c>
      <c r="EE159" s="23" t="str">
        <f t="shared" si="185"/>
        <v/>
      </c>
    </row>
    <row r="160" spans="1:135" ht="11.25" customHeight="1">
      <c r="A160" s="21" t="s">
        <v>245</v>
      </c>
      <c r="B160" s="52" t="s">
        <v>81</v>
      </c>
      <c r="C160" s="54" t="s">
        <v>148</v>
      </c>
      <c r="D160" s="21" t="s">
        <v>149</v>
      </c>
      <c r="E160" s="52">
        <v>1</v>
      </c>
      <c r="F160" s="54" t="s">
        <v>223</v>
      </c>
      <c r="G160" s="94">
        <v>42652</v>
      </c>
      <c r="H160" s="100">
        <v>42659</v>
      </c>
      <c r="I160" s="34"/>
      <c r="J160" s="30"/>
      <c r="K160" s="37"/>
      <c r="L160" s="34">
        <v>1</v>
      </c>
      <c r="M160" s="38" t="s">
        <v>306</v>
      </c>
      <c r="N160" s="87" t="s">
        <v>309</v>
      </c>
      <c r="O160" s="20">
        <f t="shared" si="125"/>
        <v>1</v>
      </c>
      <c r="P160" s="20">
        <f t="shared" si="126"/>
        <v>10</v>
      </c>
      <c r="Q160" s="20">
        <f t="shared" si="127"/>
        <v>2016</v>
      </c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  <c r="AR160" s="29"/>
      <c r="AS160" s="29"/>
      <c r="AT160" s="29"/>
      <c r="AU160" s="29"/>
      <c r="AV160" s="29"/>
      <c r="AW160" s="29"/>
      <c r="AX160" s="29"/>
      <c r="AY160" s="29"/>
      <c r="AZ160" s="29"/>
      <c r="BA160" s="29"/>
      <c r="BB160" s="29"/>
      <c r="DC160" s="23" t="str">
        <f t="shared" si="157"/>
        <v/>
      </c>
      <c r="DD160" s="23" t="str">
        <f t="shared" si="158"/>
        <v/>
      </c>
      <c r="DE160" s="23" t="str">
        <f t="shared" si="159"/>
        <v/>
      </c>
      <c r="DF160" s="23" t="str">
        <f t="shared" si="160"/>
        <v/>
      </c>
      <c r="DG160" s="23" t="str">
        <f t="shared" si="161"/>
        <v/>
      </c>
      <c r="DH160" s="23" t="str">
        <f t="shared" si="162"/>
        <v/>
      </c>
      <c r="DI160" s="23" t="str">
        <f t="shared" si="163"/>
        <v/>
      </c>
      <c r="DJ160" s="23" t="str">
        <f t="shared" si="164"/>
        <v/>
      </c>
      <c r="DK160" s="23" t="str">
        <f t="shared" si="165"/>
        <v/>
      </c>
      <c r="DL160" s="23" t="str">
        <f t="shared" si="166"/>
        <v/>
      </c>
      <c r="DM160" s="23" t="str">
        <f t="shared" si="167"/>
        <v/>
      </c>
      <c r="DN160" s="23" t="str">
        <f t="shared" si="168"/>
        <v/>
      </c>
      <c r="DO160" s="23" t="str">
        <f t="shared" si="169"/>
        <v/>
      </c>
      <c r="DP160" s="23" t="str">
        <f t="shared" si="170"/>
        <v/>
      </c>
      <c r="DQ160" s="23" t="str">
        <f t="shared" si="171"/>
        <v/>
      </c>
      <c r="DR160" s="23" t="str">
        <f t="shared" si="172"/>
        <v/>
      </c>
      <c r="DS160" s="23" t="str">
        <f t="shared" si="173"/>
        <v/>
      </c>
      <c r="DT160" s="23" t="str">
        <f t="shared" si="174"/>
        <v/>
      </c>
      <c r="DU160" s="23" t="str">
        <f t="shared" si="175"/>
        <v/>
      </c>
      <c r="DV160" s="23" t="str">
        <f t="shared" si="176"/>
        <v/>
      </c>
      <c r="DW160" s="23" t="str">
        <f t="shared" si="177"/>
        <v/>
      </c>
      <c r="DX160" s="23" t="str">
        <f t="shared" si="178"/>
        <v/>
      </c>
      <c r="DY160" s="23" t="str">
        <f t="shared" si="179"/>
        <v/>
      </c>
      <c r="DZ160" s="23" t="str">
        <f t="shared" si="180"/>
        <v/>
      </c>
      <c r="EA160" s="23" t="str">
        <f t="shared" si="181"/>
        <v/>
      </c>
      <c r="EB160" s="23" t="str">
        <f t="shared" si="182"/>
        <v/>
      </c>
      <c r="EC160" s="23" t="str">
        <f t="shared" si="183"/>
        <v/>
      </c>
      <c r="ED160" s="23" t="str">
        <f t="shared" si="184"/>
        <v/>
      </c>
      <c r="EE160" s="23" t="str">
        <f t="shared" si="185"/>
        <v/>
      </c>
    </row>
    <row r="161" spans="1:135" ht="11.25" customHeight="1">
      <c r="A161" s="70" t="s">
        <v>245</v>
      </c>
      <c r="B161" s="80" t="s">
        <v>81</v>
      </c>
      <c r="C161" s="80" t="s">
        <v>235</v>
      </c>
      <c r="D161" s="70" t="s">
        <v>153</v>
      </c>
      <c r="E161" s="80">
        <v>1</v>
      </c>
      <c r="F161" s="80" t="s">
        <v>251</v>
      </c>
      <c r="G161" s="95">
        <v>42889</v>
      </c>
      <c r="H161" s="99"/>
      <c r="I161" s="72"/>
      <c r="J161" s="73"/>
      <c r="K161" s="74"/>
      <c r="L161" s="72">
        <v>1</v>
      </c>
      <c r="M161" s="75" t="s">
        <v>305</v>
      </c>
      <c r="N161" s="74" t="s">
        <v>317</v>
      </c>
      <c r="O161" s="76">
        <f t="shared" si="125"/>
        <v>1</v>
      </c>
      <c r="P161" s="76">
        <f t="shared" si="126"/>
        <v>6</v>
      </c>
      <c r="Q161" s="76">
        <f t="shared" si="127"/>
        <v>2017</v>
      </c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  <c r="AR161" s="29"/>
      <c r="AS161" s="29"/>
      <c r="AT161" s="29"/>
      <c r="AU161" s="29"/>
      <c r="AV161" s="29"/>
      <c r="AW161" s="29"/>
      <c r="AX161" s="29"/>
      <c r="AY161" s="29"/>
      <c r="AZ161" s="29"/>
      <c r="BA161" s="29"/>
      <c r="BB161" s="29"/>
      <c r="DC161" s="23" t="str">
        <f t="shared" si="157"/>
        <v/>
      </c>
      <c r="DD161" s="23" t="str">
        <f t="shared" si="158"/>
        <v/>
      </c>
      <c r="DE161" s="23" t="str">
        <f t="shared" si="159"/>
        <v/>
      </c>
      <c r="DF161" s="23" t="str">
        <f t="shared" si="160"/>
        <v/>
      </c>
      <c r="DG161" s="23" t="str">
        <f t="shared" si="161"/>
        <v/>
      </c>
      <c r="DH161" s="23" t="str">
        <f t="shared" si="162"/>
        <v/>
      </c>
      <c r="DI161" s="23" t="str">
        <f t="shared" si="163"/>
        <v/>
      </c>
      <c r="DJ161" s="23" t="str">
        <f t="shared" si="164"/>
        <v/>
      </c>
      <c r="DK161" s="23" t="str">
        <f t="shared" si="165"/>
        <v/>
      </c>
      <c r="DL161" s="23" t="str">
        <f t="shared" si="166"/>
        <v/>
      </c>
      <c r="DM161" s="23" t="str">
        <f t="shared" si="167"/>
        <v/>
      </c>
      <c r="DN161" s="23" t="str">
        <f t="shared" si="168"/>
        <v/>
      </c>
      <c r="DO161" s="23" t="str">
        <f t="shared" si="169"/>
        <v/>
      </c>
      <c r="DP161" s="23" t="str">
        <f t="shared" si="170"/>
        <v/>
      </c>
      <c r="DQ161" s="23" t="str">
        <f t="shared" si="171"/>
        <v/>
      </c>
      <c r="DR161" s="23" t="str">
        <f t="shared" si="172"/>
        <v/>
      </c>
      <c r="DS161" s="23" t="str">
        <f t="shared" si="173"/>
        <v/>
      </c>
      <c r="DT161" s="23" t="str">
        <f t="shared" si="174"/>
        <v/>
      </c>
      <c r="DU161" s="23" t="str">
        <f t="shared" si="175"/>
        <v/>
      </c>
      <c r="DV161" s="23" t="str">
        <f t="shared" si="176"/>
        <v/>
      </c>
      <c r="DW161" s="23" t="str">
        <f t="shared" si="177"/>
        <v/>
      </c>
      <c r="DX161" s="23" t="str">
        <f t="shared" si="178"/>
        <v/>
      </c>
      <c r="DY161" s="23" t="str">
        <f t="shared" si="179"/>
        <v/>
      </c>
      <c r="DZ161" s="23" t="str">
        <f t="shared" si="180"/>
        <v/>
      </c>
      <c r="EA161" s="23" t="str">
        <f t="shared" si="181"/>
        <v/>
      </c>
      <c r="EB161" s="23" t="str">
        <f t="shared" si="182"/>
        <v/>
      </c>
      <c r="EC161" s="23" t="str">
        <f t="shared" si="183"/>
        <v/>
      </c>
      <c r="ED161" s="23" t="str">
        <f t="shared" si="184"/>
        <v/>
      </c>
      <c r="EE161" s="23" t="str">
        <f t="shared" si="185"/>
        <v/>
      </c>
    </row>
    <row r="162" spans="1:135" ht="11.25" customHeight="1">
      <c r="A162" s="21" t="s">
        <v>245</v>
      </c>
      <c r="B162" s="52" t="s">
        <v>72</v>
      </c>
      <c r="C162" s="54" t="s">
        <v>233</v>
      </c>
      <c r="D162" s="21" t="s">
        <v>50</v>
      </c>
      <c r="E162" s="52">
        <v>1</v>
      </c>
      <c r="G162" s="94">
        <v>42895</v>
      </c>
      <c r="H162" s="100"/>
      <c r="I162" s="34"/>
      <c r="J162" s="30"/>
      <c r="K162" s="37"/>
      <c r="L162" s="34">
        <v>1</v>
      </c>
      <c r="M162" s="38" t="s">
        <v>305</v>
      </c>
      <c r="N162" s="87" t="s">
        <v>311</v>
      </c>
      <c r="O162" s="20">
        <f t="shared" si="125"/>
        <v>1</v>
      </c>
      <c r="P162" s="20">
        <f t="shared" si="126"/>
        <v>6</v>
      </c>
      <c r="Q162" s="20">
        <f t="shared" si="127"/>
        <v>2017</v>
      </c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DC162" s="23" t="str">
        <f t="shared" si="157"/>
        <v/>
      </c>
      <c r="DD162" s="23" t="str">
        <f t="shared" si="158"/>
        <v/>
      </c>
      <c r="DE162" s="23" t="str">
        <f t="shared" si="159"/>
        <v/>
      </c>
      <c r="DF162" s="23" t="str">
        <f t="shared" si="160"/>
        <v/>
      </c>
      <c r="DG162" s="23" t="str">
        <f t="shared" si="161"/>
        <v/>
      </c>
      <c r="DH162" s="23" t="str">
        <f t="shared" si="162"/>
        <v/>
      </c>
      <c r="DI162" s="23" t="str">
        <f t="shared" si="163"/>
        <v/>
      </c>
      <c r="DJ162" s="23" t="str">
        <f t="shared" si="164"/>
        <v/>
      </c>
      <c r="DK162" s="23" t="str">
        <f t="shared" si="165"/>
        <v/>
      </c>
      <c r="DL162" s="23" t="str">
        <f t="shared" si="166"/>
        <v/>
      </c>
      <c r="DM162" s="23" t="str">
        <f t="shared" si="167"/>
        <v/>
      </c>
      <c r="DN162" s="23" t="str">
        <f t="shared" si="168"/>
        <v/>
      </c>
      <c r="DO162" s="23" t="str">
        <f t="shared" si="169"/>
        <v/>
      </c>
      <c r="DP162" s="23" t="str">
        <f t="shared" si="170"/>
        <v/>
      </c>
      <c r="DQ162" s="23" t="str">
        <f t="shared" si="171"/>
        <v/>
      </c>
      <c r="DR162" s="23" t="str">
        <f t="shared" si="172"/>
        <v/>
      </c>
      <c r="DS162" s="23" t="str">
        <f t="shared" si="173"/>
        <v/>
      </c>
      <c r="DT162" s="23" t="str">
        <f t="shared" si="174"/>
        <v/>
      </c>
      <c r="DU162" s="23" t="str">
        <f t="shared" si="175"/>
        <v/>
      </c>
      <c r="DV162" s="23" t="str">
        <f t="shared" si="176"/>
        <v/>
      </c>
      <c r="DW162" s="23" t="str">
        <f t="shared" si="177"/>
        <v/>
      </c>
      <c r="DX162" s="23" t="str">
        <f t="shared" si="178"/>
        <v/>
      </c>
      <c r="DY162" s="23" t="str">
        <f t="shared" si="179"/>
        <v/>
      </c>
      <c r="DZ162" s="23" t="str">
        <f t="shared" si="180"/>
        <v/>
      </c>
      <c r="EA162" s="23" t="str">
        <f t="shared" si="181"/>
        <v/>
      </c>
      <c r="EB162" s="23" t="str">
        <f t="shared" si="182"/>
        <v/>
      </c>
      <c r="EC162" s="23" t="str">
        <f t="shared" si="183"/>
        <v/>
      </c>
      <c r="ED162" s="23" t="str">
        <f t="shared" si="184"/>
        <v/>
      </c>
      <c r="EE162" s="23" t="str">
        <f t="shared" si="185"/>
        <v/>
      </c>
    </row>
    <row r="163" spans="1:135" ht="11.25" customHeight="1">
      <c r="A163" s="70" t="s">
        <v>245</v>
      </c>
      <c r="B163" s="80" t="s">
        <v>147</v>
      </c>
      <c r="C163" s="80" t="s">
        <v>229</v>
      </c>
      <c r="D163" s="70" t="s">
        <v>230</v>
      </c>
      <c r="E163" s="80">
        <v>1</v>
      </c>
      <c r="F163" s="80" t="s">
        <v>255</v>
      </c>
      <c r="G163" s="95">
        <v>42914</v>
      </c>
      <c r="H163" s="99">
        <v>42919</v>
      </c>
      <c r="I163" s="72"/>
      <c r="J163" s="73"/>
      <c r="K163" s="74"/>
      <c r="L163" s="72">
        <v>1</v>
      </c>
      <c r="M163" s="75" t="s">
        <v>305</v>
      </c>
      <c r="N163" s="74" t="s">
        <v>317</v>
      </c>
      <c r="O163" s="76">
        <f t="shared" si="125"/>
        <v>3</v>
      </c>
      <c r="P163" s="76">
        <f t="shared" si="126"/>
        <v>6</v>
      </c>
      <c r="Q163" s="76">
        <f t="shared" si="127"/>
        <v>2017</v>
      </c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9"/>
      <c r="AV163" s="29"/>
      <c r="AW163" s="29"/>
      <c r="AX163" s="29"/>
      <c r="AY163" s="29"/>
      <c r="AZ163" s="29"/>
      <c r="BA163" s="29"/>
      <c r="BB163" s="29"/>
      <c r="DC163" s="23" t="str">
        <f t="shared" si="157"/>
        <v/>
      </c>
      <c r="DD163" s="23" t="str">
        <f t="shared" si="158"/>
        <v/>
      </c>
      <c r="DE163" s="23" t="str">
        <f t="shared" si="159"/>
        <v/>
      </c>
      <c r="DF163" s="23" t="str">
        <f t="shared" si="160"/>
        <v/>
      </c>
      <c r="DG163" s="23" t="str">
        <f t="shared" si="161"/>
        <v/>
      </c>
      <c r="DH163" s="23" t="str">
        <f t="shared" si="162"/>
        <v/>
      </c>
      <c r="DI163" s="23" t="str">
        <f t="shared" si="163"/>
        <v/>
      </c>
      <c r="DJ163" s="23" t="str">
        <f t="shared" si="164"/>
        <v/>
      </c>
      <c r="DK163" s="23" t="str">
        <f t="shared" si="165"/>
        <v/>
      </c>
      <c r="DL163" s="23" t="str">
        <f t="shared" si="166"/>
        <v/>
      </c>
      <c r="DM163" s="23" t="str">
        <f t="shared" si="167"/>
        <v/>
      </c>
      <c r="DN163" s="23" t="str">
        <f t="shared" si="168"/>
        <v/>
      </c>
      <c r="DO163" s="23" t="str">
        <f t="shared" si="169"/>
        <v/>
      </c>
      <c r="DP163" s="23" t="str">
        <f t="shared" si="170"/>
        <v/>
      </c>
      <c r="DQ163" s="23" t="str">
        <f t="shared" si="171"/>
        <v/>
      </c>
      <c r="DR163" s="23" t="str">
        <f t="shared" si="172"/>
        <v/>
      </c>
      <c r="DS163" s="23" t="str">
        <f t="shared" si="173"/>
        <v/>
      </c>
      <c r="DT163" s="23" t="str">
        <f t="shared" si="174"/>
        <v/>
      </c>
      <c r="DU163" s="23" t="str">
        <f t="shared" si="175"/>
        <v/>
      </c>
      <c r="DV163" s="23" t="str">
        <f t="shared" si="176"/>
        <v/>
      </c>
      <c r="DW163" s="23" t="str">
        <f t="shared" si="177"/>
        <v/>
      </c>
      <c r="DX163" s="23" t="str">
        <f t="shared" si="178"/>
        <v/>
      </c>
      <c r="DY163" s="23" t="str">
        <f t="shared" si="179"/>
        <v/>
      </c>
      <c r="DZ163" s="23" t="str">
        <f t="shared" si="180"/>
        <v/>
      </c>
      <c r="EA163" s="23" t="str">
        <f t="shared" si="181"/>
        <v/>
      </c>
      <c r="EB163" s="23" t="str">
        <f t="shared" si="182"/>
        <v/>
      </c>
      <c r="EC163" s="23" t="str">
        <f t="shared" si="183"/>
        <v/>
      </c>
      <c r="ED163" s="23" t="str">
        <f t="shared" si="184"/>
        <v/>
      </c>
      <c r="EE163" s="23" t="str">
        <f t="shared" si="185"/>
        <v/>
      </c>
    </row>
    <row r="164" spans="1:135" ht="11.25" customHeight="1">
      <c r="A164" s="21" t="s">
        <v>245</v>
      </c>
      <c r="B164" s="52" t="s">
        <v>78</v>
      </c>
      <c r="C164" s="54" t="s">
        <v>231</v>
      </c>
      <c r="D164" s="21" t="s">
        <v>135</v>
      </c>
      <c r="E164" s="52">
        <v>1</v>
      </c>
      <c r="F164" s="54" t="s">
        <v>223</v>
      </c>
      <c r="G164" s="94">
        <v>42972</v>
      </c>
      <c r="H164" s="100"/>
      <c r="I164" s="34"/>
      <c r="J164" s="30"/>
      <c r="K164" s="37"/>
      <c r="L164" s="34">
        <v>1</v>
      </c>
      <c r="M164" s="38" t="s">
        <v>305</v>
      </c>
      <c r="N164" s="87" t="s">
        <v>311</v>
      </c>
      <c r="O164" s="20">
        <f t="shared" si="125"/>
        <v>3</v>
      </c>
      <c r="P164" s="20">
        <f t="shared" si="126"/>
        <v>8</v>
      </c>
      <c r="Q164" s="20">
        <f t="shared" si="127"/>
        <v>2017</v>
      </c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  <c r="AR164" s="29"/>
      <c r="AS164" s="29"/>
      <c r="AT164" s="29"/>
      <c r="AU164" s="29"/>
      <c r="AV164" s="29"/>
      <c r="AW164" s="29"/>
      <c r="AX164" s="29"/>
      <c r="AY164" s="29"/>
      <c r="AZ164" s="29"/>
      <c r="BA164" s="29"/>
      <c r="BB164" s="29"/>
      <c r="DC164" s="23" t="str">
        <f t="shared" si="157"/>
        <v/>
      </c>
      <c r="DD164" s="23" t="str">
        <f t="shared" si="158"/>
        <v/>
      </c>
      <c r="DE164" s="23" t="str">
        <f t="shared" si="159"/>
        <v/>
      </c>
      <c r="DF164" s="23" t="str">
        <f t="shared" si="160"/>
        <v/>
      </c>
      <c r="DG164" s="23" t="str">
        <f t="shared" si="161"/>
        <v/>
      </c>
      <c r="DH164" s="23" t="str">
        <f t="shared" si="162"/>
        <v/>
      </c>
      <c r="DI164" s="23" t="str">
        <f t="shared" si="163"/>
        <v/>
      </c>
      <c r="DJ164" s="23" t="str">
        <f t="shared" si="164"/>
        <v/>
      </c>
      <c r="DK164" s="23" t="str">
        <f t="shared" si="165"/>
        <v/>
      </c>
      <c r="DL164" s="23" t="str">
        <f t="shared" si="166"/>
        <v/>
      </c>
      <c r="DM164" s="23" t="str">
        <f t="shared" si="167"/>
        <v/>
      </c>
      <c r="DN164" s="23" t="str">
        <f t="shared" si="168"/>
        <v/>
      </c>
      <c r="DO164" s="23" t="str">
        <f t="shared" si="169"/>
        <v/>
      </c>
      <c r="DP164" s="23" t="str">
        <f t="shared" si="170"/>
        <v/>
      </c>
      <c r="DQ164" s="23" t="str">
        <f t="shared" si="171"/>
        <v/>
      </c>
      <c r="DR164" s="23" t="str">
        <f t="shared" si="172"/>
        <v/>
      </c>
      <c r="DS164" s="23" t="str">
        <f t="shared" si="173"/>
        <v/>
      </c>
      <c r="DT164" s="23" t="str">
        <f t="shared" si="174"/>
        <v/>
      </c>
      <c r="DU164" s="23" t="str">
        <f t="shared" si="175"/>
        <v/>
      </c>
      <c r="DV164" s="23" t="str">
        <f t="shared" si="176"/>
        <v/>
      </c>
      <c r="DW164" s="23" t="str">
        <f t="shared" si="177"/>
        <v/>
      </c>
      <c r="DX164" s="23" t="str">
        <f t="shared" si="178"/>
        <v/>
      </c>
      <c r="DY164" s="23" t="str">
        <f t="shared" si="179"/>
        <v/>
      </c>
      <c r="DZ164" s="23" t="str">
        <f t="shared" si="180"/>
        <v/>
      </c>
      <c r="EA164" s="23" t="str">
        <f t="shared" si="181"/>
        <v/>
      </c>
      <c r="EB164" s="23" t="str">
        <f t="shared" si="182"/>
        <v/>
      </c>
      <c r="EC164" s="23" t="str">
        <f t="shared" si="183"/>
        <v/>
      </c>
      <c r="ED164" s="23" t="str">
        <f t="shared" si="184"/>
        <v/>
      </c>
      <c r="EE164" s="23" t="str">
        <f t="shared" si="185"/>
        <v/>
      </c>
    </row>
    <row r="165" spans="1:135" ht="11.25" customHeight="1">
      <c r="A165" s="70" t="s">
        <v>245</v>
      </c>
      <c r="B165" s="80" t="s">
        <v>81</v>
      </c>
      <c r="C165" s="80" t="s">
        <v>236</v>
      </c>
      <c r="D165" s="70" t="s">
        <v>138</v>
      </c>
      <c r="E165" s="80">
        <v>1</v>
      </c>
      <c r="F165" s="80"/>
      <c r="G165" s="95">
        <v>42998</v>
      </c>
      <c r="H165" s="99">
        <v>43003</v>
      </c>
      <c r="I165" s="72"/>
      <c r="J165" s="73"/>
      <c r="K165" s="74"/>
      <c r="L165" s="72">
        <v>1</v>
      </c>
      <c r="M165" s="75" t="s">
        <v>305</v>
      </c>
      <c r="N165" s="74" t="s">
        <v>316</v>
      </c>
      <c r="O165" s="76">
        <f t="shared" si="125"/>
        <v>2</v>
      </c>
      <c r="P165" s="76">
        <f t="shared" si="126"/>
        <v>9</v>
      </c>
      <c r="Q165" s="76">
        <f t="shared" si="127"/>
        <v>2017</v>
      </c>
      <c r="R165" s="29"/>
      <c r="S165" s="29"/>
      <c r="T165" s="29"/>
      <c r="U165" s="29"/>
      <c r="V165" s="29"/>
      <c r="W165" s="29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  <c r="AR165" s="29"/>
      <c r="AS165" s="29"/>
      <c r="AT165" s="29"/>
      <c r="AU165" s="29"/>
      <c r="AV165" s="29"/>
      <c r="AW165" s="29"/>
      <c r="AX165" s="29"/>
      <c r="AY165" s="29"/>
      <c r="AZ165" s="29"/>
      <c r="BA165" s="29"/>
      <c r="BB165" s="29"/>
      <c r="DC165" s="23" t="str">
        <f t="shared" si="157"/>
        <v/>
      </c>
      <c r="DD165" s="23" t="str">
        <f t="shared" si="158"/>
        <v/>
      </c>
      <c r="DE165" s="23" t="str">
        <f t="shared" si="159"/>
        <v/>
      </c>
      <c r="DF165" s="23" t="str">
        <f t="shared" si="160"/>
        <v/>
      </c>
      <c r="DG165" s="23" t="str">
        <f t="shared" si="161"/>
        <v/>
      </c>
      <c r="DH165" s="23" t="str">
        <f t="shared" si="162"/>
        <v/>
      </c>
      <c r="DI165" s="23" t="str">
        <f t="shared" si="163"/>
        <v/>
      </c>
      <c r="DJ165" s="23" t="str">
        <f t="shared" si="164"/>
        <v/>
      </c>
      <c r="DK165" s="23" t="str">
        <f t="shared" si="165"/>
        <v/>
      </c>
      <c r="DL165" s="23" t="str">
        <f t="shared" si="166"/>
        <v/>
      </c>
      <c r="DM165" s="23" t="str">
        <f t="shared" si="167"/>
        <v/>
      </c>
      <c r="DN165" s="23" t="str">
        <f t="shared" si="168"/>
        <v/>
      </c>
      <c r="DO165" s="23" t="str">
        <f t="shared" si="169"/>
        <v/>
      </c>
      <c r="DP165" s="23" t="str">
        <f t="shared" si="170"/>
        <v/>
      </c>
      <c r="DQ165" s="23" t="str">
        <f t="shared" si="171"/>
        <v/>
      </c>
      <c r="DR165" s="23" t="str">
        <f t="shared" si="172"/>
        <v/>
      </c>
      <c r="DS165" s="23" t="str">
        <f t="shared" si="173"/>
        <v/>
      </c>
      <c r="DT165" s="23" t="str">
        <f t="shared" si="174"/>
        <v/>
      </c>
      <c r="DU165" s="23" t="str">
        <f t="shared" si="175"/>
        <v/>
      </c>
      <c r="DV165" s="23" t="str">
        <f t="shared" si="176"/>
        <v/>
      </c>
      <c r="DW165" s="23" t="str">
        <f t="shared" si="177"/>
        <v/>
      </c>
      <c r="DX165" s="23" t="str">
        <f t="shared" si="178"/>
        <v/>
      </c>
      <c r="DY165" s="23" t="str">
        <f t="shared" si="179"/>
        <v/>
      </c>
      <c r="DZ165" s="23" t="str">
        <f t="shared" si="180"/>
        <v/>
      </c>
      <c r="EA165" s="23" t="str">
        <f t="shared" si="181"/>
        <v/>
      </c>
      <c r="EB165" s="23" t="str">
        <f t="shared" si="182"/>
        <v/>
      </c>
      <c r="EC165" s="23" t="str">
        <f t="shared" si="183"/>
        <v/>
      </c>
      <c r="ED165" s="23" t="str">
        <f t="shared" si="184"/>
        <v/>
      </c>
      <c r="EE165" s="23" t="str">
        <f t="shared" si="185"/>
        <v/>
      </c>
    </row>
    <row r="166" spans="1:135" ht="11.25" customHeight="1">
      <c r="A166" s="21" t="s">
        <v>245</v>
      </c>
      <c r="B166" s="52" t="s">
        <v>72</v>
      </c>
      <c r="C166" s="54" t="s">
        <v>234</v>
      </c>
      <c r="D166" s="21" t="s">
        <v>50</v>
      </c>
      <c r="E166" s="52">
        <v>1</v>
      </c>
      <c r="G166" s="94">
        <v>43003</v>
      </c>
      <c r="H166" s="100"/>
      <c r="I166" s="34"/>
      <c r="J166" s="30"/>
      <c r="K166" s="37"/>
      <c r="L166" s="34">
        <v>1</v>
      </c>
      <c r="M166" s="38" t="s">
        <v>305</v>
      </c>
      <c r="N166" s="87" t="s">
        <v>311</v>
      </c>
      <c r="O166" s="20">
        <f t="shared" si="125"/>
        <v>3</v>
      </c>
      <c r="P166" s="20">
        <f t="shared" si="126"/>
        <v>9</v>
      </c>
      <c r="Q166" s="20">
        <f t="shared" si="127"/>
        <v>2017</v>
      </c>
      <c r="R166" s="29"/>
      <c r="S166" s="29"/>
      <c r="T166" s="29"/>
      <c r="U166" s="29"/>
      <c r="V166" s="29"/>
      <c r="W166" s="29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  <c r="AR166" s="29"/>
      <c r="AS166" s="29"/>
      <c r="AT166" s="29"/>
      <c r="AU166" s="29"/>
      <c r="AV166" s="29"/>
      <c r="AW166" s="29"/>
      <c r="AX166" s="29"/>
      <c r="AY166" s="29"/>
      <c r="AZ166" s="29"/>
      <c r="BA166" s="29"/>
      <c r="BB166" s="29"/>
      <c r="DC166" s="23" t="str">
        <f t="shared" si="157"/>
        <v/>
      </c>
      <c r="DD166" s="23" t="str">
        <f t="shared" si="158"/>
        <v/>
      </c>
      <c r="DE166" s="23" t="str">
        <f t="shared" si="159"/>
        <v/>
      </c>
      <c r="DF166" s="23" t="str">
        <f t="shared" si="160"/>
        <v/>
      </c>
      <c r="DG166" s="23" t="str">
        <f t="shared" si="161"/>
        <v/>
      </c>
      <c r="DH166" s="23" t="str">
        <f t="shared" si="162"/>
        <v/>
      </c>
      <c r="DI166" s="23" t="str">
        <f t="shared" si="163"/>
        <v/>
      </c>
      <c r="DJ166" s="23" t="str">
        <f t="shared" si="164"/>
        <v/>
      </c>
      <c r="DK166" s="23" t="str">
        <f t="shared" si="165"/>
        <v/>
      </c>
      <c r="DL166" s="23" t="str">
        <f t="shared" si="166"/>
        <v/>
      </c>
      <c r="DM166" s="23" t="str">
        <f t="shared" si="167"/>
        <v/>
      </c>
      <c r="DN166" s="23" t="str">
        <f t="shared" si="168"/>
        <v/>
      </c>
      <c r="DO166" s="23" t="str">
        <f t="shared" si="169"/>
        <v/>
      </c>
      <c r="DP166" s="23" t="str">
        <f t="shared" si="170"/>
        <v/>
      </c>
      <c r="DQ166" s="23" t="str">
        <f t="shared" si="171"/>
        <v/>
      </c>
      <c r="DR166" s="23" t="str">
        <f t="shared" si="172"/>
        <v/>
      </c>
      <c r="DS166" s="23" t="str">
        <f t="shared" si="173"/>
        <v/>
      </c>
      <c r="DT166" s="23" t="str">
        <f t="shared" si="174"/>
        <v/>
      </c>
      <c r="DU166" s="23" t="str">
        <f t="shared" si="175"/>
        <v/>
      </c>
      <c r="DV166" s="23" t="str">
        <f t="shared" si="176"/>
        <v/>
      </c>
      <c r="DW166" s="23" t="str">
        <f t="shared" si="177"/>
        <v/>
      </c>
      <c r="DX166" s="23" t="str">
        <f t="shared" si="178"/>
        <v/>
      </c>
      <c r="DY166" s="23" t="str">
        <f t="shared" si="179"/>
        <v/>
      </c>
      <c r="DZ166" s="23" t="str">
        <f t="shared" si="180"/>
        <v/>
      </c>
      <c r="EA166" s="23" t="str">
        <f t="shared" si="181"/>
        <v/>
      </c>
      <c r="EB166" s="23" t="str">
        <f t="shared" si="182"/>
        <v/>
      </c>
      <c r="EC166" s="23" t="str">
        <f t="shared" si="183"/>
        <v/>
      </c>
      <c r="ED166" s="23" t="str">
        <f t="shared" si="184"/>
        <v/>
      </c>
      <c r="EE166" s="23" t="str">
        <f t="shared" si="185"/>
        <v/>
      </c>
    </row>
    <row r="167" spans="1:135" ht="11.25" customHeight="1">
      <c r="A167" s="70" t="s">
        <v>245</v>
      </c>
      <c r="B167" s="80" t="s">
        <v>78</v>
      </c>
      <c r="C167" s="80" t="s">
        <v>175</v>
      </c>
      <c r="D167" s="70" t="s">
        <v>135</v>
      </c>
      <c r="E167" s="80">
        <v>1</v>
      </c>
      <c r="F167" s="80" t="s">
        <v>215</v>
      </c>
      <c r="G167" s="95">
        <v>43004</v>
      </c>
      <c r="H167" s="99">
        <v>42998</v>
      </c>
      <c r="I167" s="72"/>
      <c r="J167" s="73"/>
      <c r="K167" s="74"/>
      <c r="L167" s="72">
        <v>1</v>
      </c>
      <c r="M167" s="75" t="s">
        <v>305</v>
      </c>
      <c r="N167" s="74" t="s">
        <v>316</v>
      </c>
      <c r="O167" s="76">
        <f t="shared" si="125"/>
        <v>3</v>
      </c>
      <c r="P167" s="76">
        <f t="shared" si="126"/>
        <v>9</v>
      </c>
      <c r="Q167" s="76">
        <f t="shared" si="127"/>
        <v>2017</v>
      </c>
      <c r="R167" s="29"/>
      <c r="S167" s="29"/>
      <c r="T167" s="29"/>
      <c r="U167" s="29"/>
      <c r="V167" s="29"/>
      <c r="W167" s="29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  <c r="AR167" s="29"/>
      <c r="AS167" s="29"/>
      <c r="AT167" s="29"/>
      <c r="AU167" s="29"/>
      <c r="AV167" s="29"/>
      <c r="AW167" s="29"/>
      <c r="AX167" s="29"/>
      <c r="AY167" s="29"/>
      <c r="AZ167" s="29"/>
      <c r="BA167" s="29"/>
      <c r="BB167" s="29"/>
      <c r="DC167" s="23" t="str">
        <f t="shared" si="157"/>
        <v/>
      </c>
      <c r="DD167" s="23" t="str">
        <f t="shared" si="158"/>
        <v/>
      </c>
      <c r="DE167" s="23" t="str">
        <f t="shared" si="159"/>
        <v/>
      </c>
      <c r="DF167" s="23" t="str">
        <f t="shared" si="160"/>
        <v/>
      </c>
      <c r="DG167" s="23" t="str">
        <f t="shared" si="161"/>
        <v/>
      </c>
      <c r="DH167" s="23" t="str">
        <f t="shared" si="162"/>
        <v/>
      </c>
      <c r="DI167" s="23" t="str">
        <f t="shared" si="163"/>
        <v/>
      </c>
      <c r="DJ167" s="23" t="str">
        <f t="shared" si="164"/>
        <v/>
      </c>
      <c r="DK167" s="23" t="str">
        <f t="shared" si="165"/>
        <v/>
      </c>
      <c r="DL167" s="23" t="str">
        <f t="shared" si="166"/>
        <v/>
      </c>
      <c r="DM167" s="23" t="str">
        <f t="shared" si="167"/>
        <v/>
      </c>
      <c r="DN167" s="23" t="str">
        <f t="shared" si="168"/>
        <v/>
      </c>
      <c r="DO167" s="23" t="str">
        <f t="shared" si="169"/>
        <v/>
      </c>
      <c r="DP167" s="23" t="str">
        <f t="shared" si="170"/>
        <v/>
      </c>
      <c r="DQ167" s="23" t="str">
        <f t="shared" si="171"/>
        <v/>
      </c>
      <c r="DR167" s="23" t="str">
        <f t="shared" si="172"/>
        <v/>
      </c>
      <c r="DS167" s="23" t="str">
        <f t="shared" si="173"/>
        <v/>
      </c>
      <c r="DT167" s="23" t="str">
        <f t="shared" si="174"/>
        <v/>
      </c>
      <c r="DU167" s="23" t="str">
        <f t="shared" si="175"/>
        <v/>
      </c>
      <c r="DV167" s="23" t="str">
        <f t="shared" si="176"/>
        <v/>
      </c>
      <c r="DW167" s="23" t="str">
        <f t="shared" si="177"/>
        <v/>
      </c>
      <c r="DX167" s="23" t="str">
        <f t="shared" si="178"/>
        <v/>
      </c>
      <c r="DY167" s="23" t="str">
        <f t="shared" si="179"/>
        <v/>
      </c>
      <c r="DZ167" s="23" t="str">
        <f t="shared" si="180"/>
        <v/>
      </c>
      <c r="EA167" s="23" t="str">
        <f t="shared" si="181"/>
        <v/>
      </c>
      <c r="EB167" s="23" t="str">
        <f t="shared" si="182"/>
        <v/>
      </c>
      <c r="EC167" s="23" t="str">
        <f t="shared" si="183"/>
        <v/>
      </c>
      <c r="ED167" s="23" t="str">
        <f t="shared" si="184"/>
        <v/>
      </c>
      <c r="EE167" s="23" t="str">
        <f t="shared" si="185"/>
        <v/>
      </c>
    </row>
    <row r="168" spans="1:135" ht="11.25" customHeight="1">
      <c r="A168" s="21" t="s">
        <v>245</v>
      </c>
      <c r="B168" s="52" t="s">
        <v>78</v>
      </c>
      <c r="C168" s="54" t="s">
        <v>232</v>
      </c>
      <c r="D168" s="21" t="s">
        <v>153</v>
      </c>
      <c r="E168" s="52">
        <v>1</v>
      </c>
      <c r="F168" s="54" t="s">
        <v>223</v>
      </c>
      <c r="G168" s="94">
        <v>43012</v>
      </c>
      <c r="H168" s="100"/>
      <c r="I168" s="34"/>
      <c r="J168" s="30"/>
      <c r="K168" s="37"/>
      <c r="L168" s="34">
        <v>1</v>
      </c>
      <c r="M168" s="38" t="s">
        <v>305</v>
      </c>
      <c r="N168" s="87" t="s">
        <v>311</v>
      </c>
      <c r="O168" s="20">
        <f t="shared" si="125"/>
        <v>1</v>
      </c>
      <c r="P168" s="20">
        <f t="shared" si="126"/>
        <v>10</v>
      </c>
      <c r="Q168" s="20">
        <f t="shared" si="127"/>
        <v>2017</v>
      </c>
      <c r="R168" s="29"/>
      <c r="S168" s="29"/>
      <c r="T168" s="29"/>
      <c r="U168" s="29"/>
      <c r="V168" s="29"/>
      <c r="W168" s="29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  <c r="AR168" s="29"/>
      <c r="AS168" s="29"/>
      <c r="AT168" s="29"/>
      <c r="AU168" s="29"/>
      <c r="AV168" s="29"/>
      <c r="AW168" s="29"/>
      <c r="AX168" s="29"/>
      <c r="AY168" s="29"/>
      <c r="AZ168" s="29"/>
      <c r="BA168" s="29"/>
      <c r="BB168" s="29"/>
      <c r="DC168" s="23" t="str">
        <f t="shared" si="157"/>
        <v/>
      </c>
      <c r="DD168" s="23" t="str">
        <f t="shared" si="158"/>
        <v/>
      </c>
      <c r="DE168" s="23" t="str">
        <f t="shared" si="159"/>
        <v/>
      </c>
      <c r="DF168" s="23" t="str">
        <f t="shared" si="160"/>
        <v/>
      </c>
      <c r="DG168" s="23" t="str">
        <f t="shared" si="161"/>
        <v/>
      </c>
      <c r="DH168" s="23" t="str">
        <f t="shared" si="162"/>
        <v/>
      </c>
      <c r="DI168" s="23" t="str">
        <f t="shared" si="163"/>
        <v/>
      </c>
      <c r="DJ168" s="23" t="str">
        <f t="shared" si="164"/>
        <v/>
      </c>
      <c r="DK168" s="23" t="str">
        <f t="shared" si="165"/>
        <v/>
      </c>
      <c r="DL168" s="23" t="str">
        <f t="shared" si="166"/>
        <v/>
      </c>
      <c r="DM168" s="23" t="str">
        <f t="shared" si="167"/>
        <v/>
      </c>
      <c r="DN168" s="23" t="str">
        <f t="shared" si="168"/>
        <v/>
      </c>
      <c r="DO168" s="23" t="str">
        <f t="shared" si="169"/>
        <v/>
      </c>
      <c r="DP168" s="23" t="str">
        <f t="shared" si="170"/>
        <v/>
      </c>
      <c r="DQ168" s="23" t="str">
        <f t="shared" si="171"/>
        <v/>
      </c>
      <c r="DR168" s="23" t="str">
        <f t="shared" si="172"/>
        <v/>
      </c>
      <c r="DS168" s="23" t="str">
        <f t="shared" si="173"/>
        <v/>
      </c>
      <c r="DT168" s="23" t="str">
        <f t="shared" si="174"/>
        <v/>
      </c>
      <c r="DU168" s="23" t="str">
        <f t="shared" si="175"/>
        <v/>
      </c>
      <c r="DV168" s="23" t="str">
        <f t="shared" si="176"/>
        <v/>
      </c>
      <c r="DW168" s="23" t="str">
        <f t="shared" si="177"/>
        <v/>
      </c>
      <c r="DX168" s="23" t="str">
        <f t="shared" si="178"/>
        <v/>
      </c>
      <c r="DY168" s="23" t="str">
        <f t="shared" si="179"/>
        <v/>
      </c>
      <c r="DZ168" s="23" t="str">
        <f t="shared" si="180"/>
        <v/>
      </c>
      <c r="EA168" s="23" t="str">
        <f t="shared" si="181"/>
        <v/>
      </c>
      <c r="EB168" s="23" t="str">
        <f t="shared" si="182"/>
        <v/>
      </c>
      <c r="EC168" s="23" t="str">
        <f t="shared" si="183"/>
        <v/>
      </c>
      <c r="ED168" s="23" t="str">
        <f t="shared" si="184"/>
        <v/>
      </c>
      <c r="EE168" s="23" t="str">
        <f t="shared" si="185"/>
        <v/>
      </c>
    </row>
    <row r="169" spans="1:135" ht="11.25" customHeight="1">
      <c r="A169" s="70" t="s">
        <v>245</v>
      </c>
      <c r="B169" s="80" t="s">
        <v>81</v>
      </c>
      <c r="C169" s="80" t="s">
        <v>201</v>
      </c>
      <c r="D169" s="70" t="s">
        <v>153</v>
      </c>
      <c r="E169" s="80">
        <v>1</v>
      </c>
      <c r="F169" s="80"/>
      <c r="G169" s="95">
        <v>43016</v>
      </c>
      <c r="H169" s="99">
        <v>43028</v>
      </c>
      <c r="I169" s="72"/>
      <c r="J169" s="73"/>
      <c r="K169" s="74"/>
      <c r="L169" s="72">
        <v>1</v>
      </c>
      <c r="M169" s="75" t="s">
        <v>305</v>
      </c>
      <c r="N169" s="74" t="s">
        <v>316</v>
      </c>
      <c r="O169" s="76">
        <f t="shared" si="125"/>
        <v>1</v>
      </c>
      <c r="P169" s="76">
        <f t="shared" si="126"/>
        <v>10</v>
      </c>
      <c r="Q169" s="76">
        <f t="shared" si="127"/>
        <v>2017</v>
      </c>
      <c r="R169" s="29"/>
      <c r="S169" s="29"/>
      <c r="T169" s="29"/>
      <c r="U169" s="29"/>
      <c r="V169" s="29"/>
      <c r="W169" s="29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  <c r="AR169" s="29"/>
      <c r="AS169" s="29"/>
      <c r="AT169" s="29"/>
      <c r="AU169" s="29"/>
      <c r="AV169" s="29"/>
      <c r="AW169" s="29"/>
      <c r="AX169" s="29"/>
      <c r="AY169" s="29"/>
      <c r="AZ169" s="29"/>
      <c r="BA169" s="29"/>
      <c r="BB169" s="29"/>
      <c r="DC169" s="23" t="str">
        <f t="shared" si="157"/>
        <v/>
      </c>
      <c r="DD169" s="23" t="str">
        <f t="shared" si="158"/>
        <v/>
      </c>
      <c r="DE169" s="23" t="str">
        <f t="shared" si="159"/>
        <v/>
      </c>
      <c r="DF169" s="23" t="str">
        <f t="shared" si="160"/>
        <v/>
      </c>
      <c r="DG169" s="23" t="str">
        <f t="shared" si="161"/>
        <v/>
      </c>
      <c r="DH169" s="23" t="str">
        <f t="shared" si="162"/>
        <v/>
      </c>
      <c r="DI169" s="23" t="str">
        <f t="shared" si="163"/>
        <v/>
      </c>
      <c r="DJ169" s="23" t="str">
        <f t="shared" si="164"/>
        <v/>
      </c>
      <c r="DK169" s="23" t="str">
        <f t="shared" si="165"/>
        <v/>
      </c>
      <c r="DL169" s="23" t="str">
        <f t="shared" si="166"/>
        <v/>
      </c>
      <c r="DM169" s="23" t="str">
        <f t="shared" si="167"/>
        <v/>
      </c>
      <c r="DN169" s="23" t="str">
        <f t="shared" si="168"/>
        <v/>
      </c>
      <c r="DO169" s="23" t="str">
        <f t="shared" si="169"/>
        <v/>
      </c>
      <c r="DP169" s="23" t="str">
        <f t="shared" si="170"/>
        <v/>
      </c>
      <c r="DQ169" s="23" t="str">
        <f t="shared" si="171"/>
        <v/>
      </c>
      <c r="DR169" s="23" t="str">
        <f t="shared" si="172"/>
        <v/>
      </c>
      <c r="DS169" s="23" t="str">
        <f t="shared" si="173"/>
        <v/>
      </c>
      <c r="DT169" s="23" t="str">
        <f t="shared" si="174"/>
        <v/>
      </c>
      <c r="DU169" s="23" t="str">
        <f t="shared" si="175"/>
        <v/>
      </c>
      <c r="DV169" s="23" t="str">
        <f t="shared" si="176"/>
        <v/>
      </c>
      <c r="DW169" s="23" t="str">
        <f t="shared" si="177"/>
        <v/>
      </c>
      <c r="DX169" s="23" t="str">
        <f t="shared" si="178"/>
        <v/>
      </c>
      <c r="DY169" s="23" t="str">
        <f t="shared" si="179"/>
        <v/>
      </c>
      <c r="DZ169" s="23" t="str">
        <f t="shared" si="180"/>
        <v/>
      </c>
      <c r="EA169" s="23" t="str">
        <f t="shared" si="181"/>
        <v/>
      </c>
      <c r="EB169" s="23" t="str">
        <f t="shared" si="182"/>
        <v/>
      </c>
      <c r="EC169" s="23" t="str">
        <f t="shared" si="183"/>
        <v/>
      </c>
      <c r="ED169" s="23" t="str">
        <f t="shared" si="184"/>
        <v/>
      </c>
      <c r="EE169" s="23" t="str">
        <f t="shared" si="185"/>
        <v/>
      </c>
    </row>
    <row r="170" spans="1:135" ht="11.25" customHeight="1">
      <c r="A170" s="21" t="s">
        <v>245</v>
      </c>
      <c r="B170" s="52" t="s">
        <v>81</v>
      </c>
      <c r="C170" s="54" t="s">
        <v>186</v>
      </c>
      <c r="D170" s="21" t="s">
        <v>141</v>
      </c>
      <c r="E170" s="52">
        <v>1</v>
      </c>
      <c r="G170" s="94">
        <v>43016</v>
      </c>
      <c r="H170" s="100">
        <v>43019</v>
      </c>
      <c r="I170" s="34"/>
      <c r="J170" s="30"/>
      <c r="K170" s="37"/>
      <c r="L170" s="34">
        <v>1</v>
      </c>
      <c r="M170" s="38" t="s">
        <v>305</v>
      </c>
      <c r="N170" s="87" t="s">
        <v>311</v>
      </c>
      <c r="O170" s="20">
        <f t="shared" si="125"/>
        <v>1</v>
      </c>
      <c r="P170" s="20">
        <f t="shared" si="126"/>
        <v>10</v>
      </c>
      <c r="Q170" s="20">
        <f t="shared" si="127"/>
        <v>2017</v>
      </c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DC170" s="23" t="str">
        <f t="shared" si="157"/>
        <v/>
      </c>
      <c r="DD170" s="23" t="str">
        <f t="shared" si="158"/>
        <v/>
      </c>
      <c r="DE170" s="23" t="str">
        <f t="shared" si="159"/>
        <v/>
      </c>
      <c r="DF170" s="23" t="str">
        <f t="shared" si="160"/>
        <v/>
      </c>
      <c r="DG170" s="23" t="str">
        <f t="shared" si="161"/>
        <v/>
      </c>
      <c r="DH170" s="23" t="str">
        <f t="shared" si="162"/>
        <v/>
      </c>
      <c r="DI170" s="23" t="str">
        <f t="shared" si="163"/>
        <v/>
      </c>
      <c r="DJ170" s="23" t="str">
        <f t="shared" si="164"/>
        <v/>
      </c>
      <c r="DK170" s="23" t="str">
        <f t="shared" si="165"/>
        <v/>
      </c>
      <c r="DL170" s="23" t="str">
        <f t="shared" si="166"/>
        <v/>
      </c>
      <c r="DM170" s="23" t="str">
        <f t="shared" si="167"/>
        <v/>
      </c>
      <c r="DN170" s="23" t="str">
        <f t="shared" si="168"/>
        <v/>
      </c>
      <c r="DO170" s="23" t="str">
        <f t="shared" si="169"/>
        <v/>
      </c>
      <c r="DP170" s="23" t="str">
        <f t="shared" si="170"/>
        <v/>
      </c>
      <c r="DQ170" s="23" t="str">
        <f t="shared" si="171"/>
        <v/>
      </c>
      <c r="DR170" s="23" t="str">
        <f t="shared" si="172"/>
        <v/>
      </c>
      <c r="DS170" s="23" t="str">
        <f t="shared" si="173"/>
        <v/>
      </c>
      <c r="DT170" s="23" t="str">
        <f t="shared" si="174"/>
        <v/>
      </c>
      <c r="DU170" s="23" t="str">
        <f t="shared" si="175"/>
        <v/>
      </c>
      <c r="DV170" s="23" t="str">
        <f t="shared" si="176"/>
        <v/>
      </c>
      <c r="DW170" s="23" t="str">
        <f t="shared" si="177"/>
        <v/>
      </c>
      <c r="DX170" s="23" t="str">
        <f t="shared" si="178"/>
        <v/>
      </c>
      <c r="DY170" s="23" t="str">
        <f t="shared" si="179"/>
        <v/>
      </c>
      <c r="DZ170" s="23" t="str">
        <f t="shared" si="180"/>
        <v/>
      </c>
      <c r="EA170" s="23" t="str">
        <f t="shared" si="181"/>
        <v/>
      </c>
      <c r="EB170" s="23" t="str">
        <f t="shared" si="182"/>
        <v/>
      </c>
      <c r="EC170" s="23" t="str">
        <f t="shared" si="183"/>
        <v/>
      </c>
      <c r="ED170" s="23" t="str">
        <f t="shared" si="184"/>
        <v/>
      </c>
      <c r="EE170" s="23" t="str">
        <f t="shared" si="185"/>
        <v/>
      </c>
    </row>
    <row r="171" spans="1:135" ht="11.25" customHeight="1">
      <c r="A171" s="70" t="s">
        <v>245</v>
      </c>
      <c r="B171" s="80" t="s">
        <v>81</v>
      </c>
      <c r="C171" s="80" t="s">
        <v>237</v>
      </c>
      <c r="D171" s="70" t="s">
        <v>153</v>
      </c>
      <c r="E171" s="80">
        <v>1</v>
      </c>
      <c r="F171" s="80"/>
      <c r="G171" s="95">
        <v>43017</v>
      </c>
      <c r="H171" s="99">
        <v>43021</v>
      </c>
      <c r="I171" s="72"/>
      <c r="J171" s="73"/>
      <c r="K171" s="74"/>
      <c r="L171" s="72">
        <v>1</v>
      </c>
      <c r="M171" s="75" t="s">
        <v>305</v>
      </c>
      <c r="N171" s="74" t="s">
        <v>316</v>
      </c>
      <c r="O171" s="76">
        <f t="shared" si="125"/>
        <v>1</v>
      </c>
      <c r="P171" s="76">
        <f t="shared" si="126"/>
        <v>10</v>
      </c>
      <c r="Q171" s="76">
        <f t="shared" si="127"/>
        <v>2017</v>
      </c>
      <c r="R171" s="29"/>
      <c r="S171" s="29"/>
      <c r="T171" s="29"/>
      <c r="U171" s="29"/>
      <c r="V171" s="29"/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  <c r="AR171" s="29"/>
      <c r="AS171" s="29"/>
      <c r="AT171" s="29"/>
      <c r="AU171" s="29"/>
      <c r="AV171" s="29"/>
      <c r="AW171" s="29"/>
      <c r="AX171" s="29"/>
      <c r="AY171" s="29"/>
      <c r="AZ171" s="29"/>
      <c r="BA171" s="29"/>
      <c r="BB171" s="29"/>
      <c r="DC171" s="23" t="str">
        <f t="shared" si="157"/>
        <v/>
      </c>
      <c r="DD171" s="23" t="str">
        <f t="shared" si="158"/>
        <v/>
      </c>
      <c r="DE171" s="23" t="str">
        <f t="shared" si="159"/>
        <v/>
      </c>
      <c r="DF171" s="23" t="str">
        <f t="shared" si="160"/>
        <v/>
      </c>
      <c r="DG171" s="23" t="str">
        <f t="shared" si="161"/>
        <v/>
      </c>
      <c r="DH171" s="23" t="str">
        <f t="shared" si="162"/>
        <v/>
      </c>
      <c r="DI171" s="23" t="str">
        <f t="shared" si="163"/>
        <v/>
      </c>
      <c r="DJ171" s="23" t="str">
        <f t="shared" si="164"/>
        <v/>
      </c>
      <c r="DK171" s="23" t="str">
        <f t="shared" si="165"/>
        <v/>
      </c>
      <c r="DL171" s="23" t="str">
        <f t="shared" si="166"/>
        <v/>
      </c>
      <c r="DM171" s="23" t="str">
        <f t="shared" si="167"/>
        <v/>
      </c>
      <c r="DN171" s="23" t="str">
        <f t="shared" si="168"/>
        <v/>
      </c>
      <c r="DO171" s="23" t="str">
        <f t="shared" si="169"/>
        <v/>
      </c>
      <c r="DP171" s="23" t="str">
        <f t="shared" si="170"/>
        <v/>
      </c>
      <c r="DQ171" s="23" t="str">
        <f t="shared" si="171"/>
        <v/>
      </c>
      <c r="DR171" s="23" t="str">
        <f t="shared" si="172"/>
        <v/>
      </c>
      <c r="DS171" s="23" t="str">
        <f t="shared" si="173"/>
        <v/>
      </c>
      <c r="DT171" s="23" t="str">
        <f t="shared" si="174"/>
        <v/>
      </c>
      <c r="DU171" s="23" t="str">
        <f t="shared" si="175"/>
        <v/>
      </c>
      <c r="DV171" s="23" t="str">
        <f t="shared" si="176"/>
        <v/>
      </c>
      <c r="DW171" s="23" t="str">
        <f t="shared" si="177"/>
        <v/>
      </c>
      <c r="DX171" s="23" t="str">
        <f t="shared" si="178"/>
        <v/>
      </c>
      <c r="DY171" s="23" t="str">
        <f t="shared" si="179"/>
        <v/>
      </c>
      <c r="DZ171" s="23" t="str">
        <f t="shared" si="180"/>
        <v/>
      </c>
      <c r="EA171" s="23" t="str">
        <f t="shared" si="181"/>
        <v/>
      </c>
      <c r="EB171" s="23" t="str">
        <f t="shared" si="182"/>
        <v/>
      </c>
      <c r="EC171" s="23" t="str">
        <f t="shared" si="183"/>
        <v/>
      </c>
      <c r="ED171" s="23" t="str">
        <f t="shared" si="184"/>
        <v/>
      </c>
      <c r="EE171" s="23" t="str">
        <f t="shared" si="185"/>
        <v/>
      </c>
    </row>
    <row r="172" spans="1:135" ht="11.25" customHeight="1">
      <c r="A172" s="21" t="s">
        <v>245</v>
      </c>
      <c r="B172" s="52" t="s">
        <v>72</v>
      </c>
      <c r="C172" s="54" t="s">
        <v>168</v>
      </c>
      <c r="D172" s="21" t="s">
        <v>50</v>
      </c>
      <c r="E172" s="52">
        <v>1</v>
      </c>
      <c r="G172" s="94">
        <v>43247</v>
      </c>
      <c r="H172" s="100"/>
      <c r="I172" s="34"/>
      <c r="J172" s="30"/>
      <c r="K172" s="37"/>
      <c r="L172" s="34">
        <v>1</v>
      </c>
      <c r="M172" s="38" t="s">
        <v>304</v>
      </c>
      <c r="N172" s="87" t="s">
        <v>312</v>
      </c>
      <c r="O172" s="20">
        <f t="shared" si="125"/>
        <v>3</v>
      </c>
      <c r="P172" s="20">
        <f t="shared" si="126"/>
        <v>5</v>
      </c>
      <c r="Q172" s="20">
        <f t="shared" si="127"/>
        <v>2018</v>
      </c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DC172" s="23" t="str">
        <f t="shared" si="157"/>
        <v/>
      </c>
      <c r="DD172" s="23" t="str">
        <f t="shared" si="158"/>
        <v/>
      </c>
      <c r="DE172" s="23" t="str">
        <f t="shared" si="159"/>
        <v/>
      </c>
      <c r="DF172" s="23" t="str">
        <f t="shared" si="160"/>
        <v/>
      </c>
      <c r="DG172" s="23" t="str">
        <f t="shared" si="161"/>
        <v/>
      </c>
      <c r="DH172" s="23" t="str">
        <f t="shared" si="162"/>
        <v/>
      </c>
      <c r="DI172" s="23" t="str">
        <f t="shared" si="163"/>
        <v/>
      </c>
      <c r="DJ172" s="23" t="str">
        <f t="shared" si="164"/>
        <v/>
      </c>
      <c r="DK172" s="23" t="str">
        <f t="shared" si="165"/>
        <v/>
      </c>
      <c r="DL172" s="23" t="str">
        <f t="shared" si="166"/>
        <v/>
      </c>
      <c r="DM172" s="23" t="str">
        <f t="shared" si="167"/>
        <v/>
      </c>
      <c r="DN172" s="23" t="str">
        <f t="shared" si="168"/>
        <v/>
      </c>
      <c r="DO172" s="23" t="str">
        <f t="shared" si="169"/>
        <v/>
      </c>
      <c r="DP172" s="23" t="str">
        <f t="shared" si="170"/>
        <v/>
      </c>
      <c r="DQ172" s="23" t="str">
        <f t="shared" si="171"/>
        <v/>
      </c>
      <c r="DR172" s="23" t="str">
        <f t="shared" si="172"/>
        <v/>
      </c>
      <c r="DS172" s="23" t="str">
        <f t="shared" si="173"/>
        <v/>
      </c>
      <c r="DT172" s="23" t="str">
        <f t="shared" si="174"/>
        <v/>
      </c>
      <c r="DU172" s="23" t="str">
        <f t="shared" si="175"/>
        <v/>
      </c>
      <c r="DV172" s="23" t="str">
        <f t="shared" si="176"/>
        <v/>
      </c>
      <c r="DW172" s="23" t="str">
        <f t="shared" si="177"/>
        <v/>
      </c>
      <c r="DX172" s="23" t="str">
        <f t="shared" si="178"/>
        <v/>
      </c>
      <c r="DY172" s="23" t="str">
        <f t="shared" si="179"/>
        <v/>
      </c>
      <c r="DZ172" s="23" t="str">
        <f t="shared" si="180"/>
        <v/>
      </c>
      <c r="EA172" s="23" t="str">
        <f t="shared" si="181"/>
        <v/>
      </c>
      <c r="EB172" s="23" t="str">
        <f t="shared" si="182"/>
        <v/>
      </c>
      <c r="EC172" s="23" t="str">
        <f t="shared" si="183"/>
        <v/>
      </c>
      <c r="ED172" s="23" t="str">
        <f t="shared" si="184"/>
        <v/>
      </c>
      <c r="EE172" s="23" t="str">
        <f t="shared" si="185"/>
        <v/>
      </c>
    </row>
    <row r="173" spans="1:135" ht="11.25" customHeight="1">
      <c r="A173" s="70" t="s">
        <v>245</v>
      </c>
      <c r="B173" s="80" t="s">
        <v>81</v>
      </c>
      <c r="C173" s="80" t="s">
        <v>186</v>
      </c>
      <c r="D173" s="70" t="s">
        <v>141</v>
      </c>
      <c r="E173" s="80">
        <v>1</v>
      </c>
      <c r="F173" s="80"/>
      <c r="G173" s="95">
        <v>43349</v>
      </c>
      <c r="H173" s="99"/>
      <c r="I173" s="72"/>
      <c r="J173" s="73"/>
      <c r="K173" s="74"/>
      <c r="L173" s="72">
        <v>1</v>
      </c>
      <c r="M173" s="75" t="s">
        <v>304</v>
      </c>
      <c r="N173" s="74" t="s">
        <v>315</v>
      </c>
      <c r="O173" s="76">
        <f t="shared" si="125"/>
        <v>1</v>
      </c>
      <c r="P173" s="76">
        <f t="shared" si="126"/>
        <v>9</v>
      </c>
      <c r="Q173" s="76">
        <f t="shared" si="127"/>
        <v>2018</v>
      </c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DC173" s="23" t="str">
        <f t="shared" si="157"/>
        <v/>
      </c>
      <c r="DD173" s="23" t="str">
        <f t="shared" si="158"/>
        <v/>
      </c>
      <c r="DE173" s="23" t="str">
        <f t="shared" si="159"/>
        <v/>
      </c>
      <c r="DF173" s="23" t="str">
        <f t="shared" si="160"/>
        <v/>
      </c>
      <c r="DG173" s="23" t="str">
        <f t="shared" si="161"/>
        <v/>
      </c>
      <c r="DH173" s="23" t="str">
        <f t="shared" si="162"/>
        <v/>
      </c>
      <c r="DI173" s="23" t="str">
        <f t="shared" si="163"/>
        <v/>
      </c>
      <c r="DJ173" s="23" t="str">
        <f t="shared" si="164"/>
        <v/>
      </c>
      <c r="DK173" s="23" t="str">
        <f t="shared" si="165"/>
        <v/>
      </c>
      <c r="DL173" s="23" t="str">
        <f t="shared" si="166"/>
        <v/>
      </c>
      <c r="DM173" s="23" t="str">
        <f t="shared" si="167"/>
        <v/>
      </c>
      <c r="DN173" s="23" t="str">
        <f t="shared" si="168"/>
        <v/>
      </c>
      <c r="DO173" s="23" t="str">
        <f t="shared" si="169"/>
        <v/>
      </c>
      <c r="DP173" s="23" t="str">
        <f t="shared" si="170"/>
        <v/>
      </c>
      <c r="DQ173" s="23" t="str">
        <f t="shared" si="171"/>
        <v/>
      </c>
      <c r="DR173" s="23" t="str">
        <f t="shared" si="172"/>
        <v/>
      </c>
      <c r="DS173" s="23" t="str">
        <f t="shared" si="173"/>
        <v/>
      </c>
      <c r="DT173" s="23" t="str">
        <f t="shared" si="174"/>
        <v/>
      </c>
      <c r="DU173" s="23" t="str">
        <f t="shared" si="175"/>
        <v/>
      </c>
      <c r="DV173" s="23" t="str">
        <f t="shared" si="176"/>
        <v/>
      </c>
      <c r="DW173" s="23" t="str">
        <f t="shared" si="177"/>
        <v/>
      </c>
      <c r="DX173" s="23" t="str">
        <f t="shared" si="178"/>
        <v/>
      </c>
      <c r="DY173" s="23" t="str">
        <f t="shared" si="179"/>
        <v/>
      </c>
      <c r="DZ173" s="23" t="str">
        <f t="shared" si="180"/>
        <v/>
      </c>
      <c r="EA173" s="23" t="str">
        <f t="shared" si="181"/>
        <v/>
      </c>
      <c r="EB173" s="23" t="str">
        <f t="shared" si="182"/>
        <v/>
      </c>
      <c r="EC173" s="23" t="str">
        <f t="shared" si="183"/>
        <v/>
      </c>
      <c r="ED173" s="23" t="str">
        <f t="shared" si="184"/>
        <v/>
      </c>
      <c r="EE173" s="23" t="str">
        <f t="shared" si="185"/>
        <v/>
      </c>
    </row>
    <row r="174" spans="1:135" ht="11.25" customHeight="1">
      <c r="A174" s="21" t="s">
        <v>245</v>
      </c>
      <c r="B174" s="52" t="s">
        <v>81</v>
      </c>
      <c r="C174" s="54" t="s">
        <v>154</v>
      </c>
      <c r="D174" s="21" t="s">
        <v>141</v>
      </c>
      <c r="E174" s="52">
        <v>1</v>
      </c>
      <c r="G174" s="94">
        <v>43349</v>
      </c>
      <c r="H174" s="100">
        <v>43353</v>
      </c>
      <c r="I174" s="34"/>
      <c r="J174" s="30"/>
      <c r="K174" s="37"/>
      <c r="L174" s="34">
        <v>1</v>
      </c>
      <c r="M174" s="38" t="s">
        <v>304</v>
      </c>
      <c r="N174" s="87" t="s">
        <v>312</v>
      </c>
      <c r="O174" s="20">
        <f t="shared" si="125"/>
        <v>1</v>
      </c>
      <c r="P174" s="20">
        <f t="shared" si="126"/>
        <v>9</v>
      </c>
      <c r="Q174" s="20">
        <f t="shared" si="127"/>
        <v>2018</v>
      </c>
      <c r="R174" s="29"/>
      <c r="S174" s="29"/>
      <c r="T174" s="29"/>
      <c r="U174" s="29"/>
      <c r="V174" s="29"/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  <c r="AR174" s="29"/>
      <c r="AS174" s="29"/>
      <c r="AT174" s="29"/>
      <c r="AU174" s="29"/>
      <c r="AV174" s="29"/>
      <c r="AW174" s="29"/>
      <c r="AX174" s="29"/>
      <c r="AY174" s="29"/>
      <c r="AZ174" s="29"/>
      <c r="BA174" s="29"/>
      <c r="BB174" s="29"/>
      <c r="DC174" s="23" t="str">
        <f t="shared" si="157"/>
        <v/>
      </c>
      <c r="DD174" s="23" t="str">
        <f t="shared" si="158"/>
        <v/>
      </c>
      <c r="DE174" s="23" t="str">
        <f t="shared" si="159"/>
        <v/>
      </c>
      <c r="DF174" s="23" t="str">
        <f t="shared" si="160"/>
        <v/>
      </c>
      <c r="DG174" s="23" t="str">
        <f t="shared" si="161"/>
        <v/>
      </c>
      <c r="DH174" s="23" t="str">
        <f t="shared" si="162"/>
        <v/>
      </c>
      <c r="DI174" s="23" t="str">
        <f t="shared" si="163"/>
        <v/>
      </c>
      <c r="DJ174" s="23" t="str">
        <f t="shared" si="164"/>
        <v/>
      </c>
      <c r="DK174" s="23" t="str">
        <f t="shared" si="165"/>
        <v/>
      </c>
      <c r="DL174" s="23" t="str">
        <f t="shared" si="166"/>
        <v/>
      </c>
      <c r="DM174" s="23" t="str">
        <f t="shared" si="167"/>
        <v/>
      </c>
      <c r="DN174" s="23" t="str">
        <f t="shared" si="168"/>
        <v/>
      </c>
      <c r="DO174" s="23" t="str">
        <f t="shared" si="169"/>
        <v/>
      </c>
      <c r="DP174" s="23" t="str">
        <f t="shared" si="170"/>
        <v/>
      </c>
      <c r="DQ174" s="23" t="str">
        <f t="shared" si="171"/>
        <v/>
      </c>
      <c r="DR174" s="23" t="str">
        <f t="shared" si="172"/>
        <v/>
      </c>
      <c r="DS174" s="23" t="str">
        <f t="shared" si="173"/>
        <v/>
      </c>
      <c r="DT174" s="23" t="str">
        <f t="shared" si="174"/>
        <v/>
      </c>
      <c r="DU174" s="23" t="str">
        <f t="shared" si="175"/>
        <v/>
      </c>
      <c r="DV174" s="23" t="str">
        <f t="shared" si="176"/>
        <v/>
      </c>
      <c r="DW174" s="23" t="str">
        <f t="shared" si="177"/>
        <v/>
      </c>
      <c r="DX174" s="23" t="str">
        <f t="shared" si="178"/>
        <v/>
      </c>
      <c r="DY174" s="23" t="str">
        <f t="shared" si="179"/>
        <v/>
      </c>
      <c r="DZ174" s="23" t="str">
        <f t="shared" si="180"/>
        <v/>
      </c>
      <c r="EA174" s="23" t="str">
        <f t="shared" si="181"/>
        <v/>
      </c>
      <c r="EB174" s="23" t="str">
        <f t="shared" si="182"/>
        <v/>
      </c>
      <c r="EC174" s="23" t="str">
        <f t="shared" si="183"/>
        <v/>
      </c>
      <c r="ED174" s="23" t="str">
        <f t="shared" si="184"/>
        <v/>
      </c>
      <c r="EE174" s="23" t="str">
        <f t="shared" si="185"/>
        <v/>
      </c>
    </row>
    <row r="175" spans="1:135" ht="11.25" customHeight="1">
      <c r="A175" s="70" t="s">
        <v>245</v>
      </c>
      <c r="B175" s="80" t="s">
        <v>81</v>
      </c>
      <c r="C175" s="80" t="s">
        <v>243</v>
      </c>
      <c r="D175" s="70" t="s">
        <v>153</v>
      </c>
      <c r="E175" s="80">
        <v>1</v>
      </c>
      <c r="F175" s="80"/>
      <c r="G175" s="95">
        <v>43351</v>
      </c>
      <c r="H175" s="99"/>
      <c r="I175" s="72"/>
      <c r="J175" s="73"/>
      <c r="K175" s="74"/>
      <c r="L175" s="72">
        <v>1</v>
      </c>
      <c r="M175" s="75" t="s">
        <v>304</v>
      </c>
      <c r="N175" s="74" t="s">
        <v>314</v>
      </c>
      <c r="O175" s="76">
        <f t="shared" si="125"/>
        <v>1</v>
      </c>
      <c r="P175" s="76">
        <f t="shared" si="126"/>
        <v>9</v>
      </c>
      <c r="Q175" s="76">
        <f t="shared" si="127"/>
        <v>2018</v>
      </c>
      <c r="R175" s="29"/>
      <c r="S175" s="29"/>
      <c r="T175" s="29"/>
      <c r="U175" s="29"/>
      <c r="V175" s="29"/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  <c r="AR175" s="29"/>
      <c r="AS175" s="29"/>
      <c r="AT175" s="29"/>
      <c r="AU175" s="29"/>
      <c r="AV175" s="29"/>
      <c r="AW175" s="29"/>
      <c r="AX175" s="29"/>
      <c r="AY175" s="29"/>
      <c r="AZ175" s="29"/>
      <c r="BA175" s="29"/>
      <c r="BB175" s="29"/>
      <c r="DC175" s="23" t="str">
        <f t="shared" si="157"/>
        <v/>
      </c>
      <c r="DD175" s="23" t="str">
        <f t="shared" si="158"/>
        <v/>
      </c>
      <c r="DE175" s="23" t="str">
        <f t="shared" si="159"/>
        <v/>
      </c>
      <c r="DF175" s="23" t="str">
        <f t="shared" si="160"/>
        <v/>
      </c>
      <c r="DG175" s="23" t="str">
        <f t="shared" si="161"/>
        <v/>
      </c>
      <c r="DH175" s="23" t="str">
        <f t="shared" si="162"/>
        <v/>
      </c>
      <c r="DI175" s="23" t="str">
        <f t="shared" si="163"/>
        <v/>
      </c>
      <c r="DJ175" s="23" t="str">
        <f t="shared" si="164"/>
        <v/>
      </c>
      <c r="DK175" s="23" t="str">
        <f t="shared" si="165"/>
        <v/>
      </c>
      <c r="DL175" s="23" t="str">
        <f t="shared" si="166"/>
        <v/>
      </c>
      <c r="DM175" s="23" t="str">
        <f t="shared" si="167"/>
        <v/>
      </c>
      <c r="DN175" s="23" t="str">
        <f t="shared" si="168"/>
        <v/>
      </c>
      <c r="DO175" s="23" t="str">
        <f t="shared" si="169"/>
        <v/>
      </c>
      <c r="DP175" s="23" t="str">
        <f t="shared" si="170"/>
        <v/>
      </c>
      <c r="DQ175" s="23" t="str">
        <f t="shared" si="171"/>
        <v/>
      </c>
      <c r="DR175" s="23" t="str">
        <f t="shared" si="172"/>
        <v/>
      </c>
      <c r="DS175" s="23" t="str">
        <f t="shared" si="173"/>
        <v/>
      </c>
      <c r="DT175" s="23" t="str">
        <f t="shared" si="174"/>
        <v/>
      </c>
      <c r="DU175" s="23" t="str">
        <f t="shared" si="175"/>
        <v/>
      </c>
      <c r="DV175" s="23" t="str">
        <f t="shared" si="176"/>
        <v/>
      </c>
      <c r="DW175" s="23" t="str">
        <f t="shared" si="177"/>
        <v/>
      </c>
      <c r="DX175" s="23" t="str">
        <f t="shared" si="178"/>
        <v/>
      </c>
      <c r="DY175" s="23" t="str">
        <f t="shared" si="179"/>
        <v/>
      </c>
      <c r="DZ175" s="23" t="str">
        <f t="shared" si="180"/>
        <v/>
      </c>
      <c r="EA175" s="23" t="str">
        <f t="shared" si="181"/>
        <v/>
      </c>
      <c r="EB175" s="23" t="str">
        <f t="shared" si="182"/>
        <v/>
      </c>
      <c r="EC175" s="23" t="str">
        <f t="shared" si="183"/>
        <v/>
      </c>
      <c r="ED175" s="23" t="str">
        <f t="shared" si="184"/>
        <v/>
      </c>
      <c r="EE175" s="23" t="str">
        <f t="shared" si="185"/>
        <v/>
      </c>
    </row>
    <row r="176" spans="1:135" ht="11.25" customHeight="1">
      <c r="A176" s="21" t="s">
        <v>245</v>
      </c>
      <c r="B176" s="52" t="s">
        <v>72</v>
      </c>
      <c r="C176" s="54" t="s">
        <v>202</v>
      </c>
      <c r="D176" s="21" t="s">
        <v>50</v>
      </c>
      <c r="E176" s="52">
        <v>1</v>
      </c>
      <c r="G176" s="94">
        <v>43351</v>
      </c>
      <c r="H176" s="100">
        <v>43353</v>
      </c>
      <c r="I176" s="34"/>
      <c r="J176" s="30"/>
      <c r="K176" s="37"/>
      <c r="L176" s="34">
        <v>1</v>
      </c>
      <c r="M176" s="38" t="s">
        <v>304</v>
      </c>
      <c r="N176" s="87" t="s">
        <v>312</v>
      </c>
      <c r="O176" s="20">
        <f t="shared" si="125"/>
        <v>1</v>
      </c>
      <c r="P176" s="20">
        <f t="shared" si="126"/>
        <v>9</v>
      </c>
      <c r="Q176" s="20">
        <f t="shared" si="127"/>
        <v>2018</v>
      </c>
      <c r="R176" s="29"/>
      <c r="S176" s="29"/>
      <c r="T176" s="29"/>
      <c r="U176" s="29"/>
      <c r="V176" s="29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  <c r="AR176" s="29"/>
      <c r="AS176" s="29"/>
      <c r="AT176" s="29"/>
      <c r="AU176" s="29"/>
      <c r="AV176" s="29"/>
      <c r="AW176" s="29"/>
      <c r="AX176" s="29"/>
      <c r="AY176" s="29"/>
      <c r="AZ176" s="29"/>
      <c r="BA176" s="29"/>
      <c r="BB176" s="29"/>
      <c r="DC176" s="23" t="str">
        <f t="shared" si="157"/>
        <v/>
      </c>
      <c r="DD176" s="23" t="str">
        <f t="shared" si="158"/>
        <v/>
      </c>
      <c r="DE176" s="23" t="str">
        <f t="shared" si="159"/>
        <v/>
      </c>
      <c r="DF176" s="23" t="str">
        <f t="shared" si="160"/>
        <v/>
      </c>
      <c r="DG176" s="23" t="str">
        <f t="shared" si="161"/>
        <v/>
      </c>
      <c r="DH176" s="23" t="str">
        <f t="shared" si="162"/>
        <v/>
      </c>
      <c r="DI176" s="23" t="str">
        <f t="shared" si="163"/>
        <v/>
      </c>
      <c r="DJ176" s="23" t="str">
        <f t="shared" si="164"/>
        <v/>
      </c>
      <c r="DK176" s="23" t="str">
        <f t="shared" si="165"/>
        <v/>
      </c>
      <c r="DL176" s="23" t="str">
        <f t="shared" si="166"/>
        <v/>
      </c>
      <c r="DM176" s="23" t="str">
        <f t="shared" si="167"/>
        <v/>
      </c>
      <c r="DN176" s="23" t="str">
        <f t="shared" si="168"/>
        <v/>
      </c>
      <c r="DO176" s="23" t="str">
        <f t="shared" si="169"/>
        <v/>
      </c>
      <c r="DP176" s="23" t="str">
        <f t="shared" si="170"/>
        <v/>
      </c>
      <c r="DQ176" s="23" t="str">
        <f t="shared" si="171"/>
        <v/>
      </c>
      <c r="DR176" s="23" t="str">
        <f t="shared" si="172"/>
        <v/>
      </c>
      <c r="DS176" s="23" t="str">
        <f t="shared" si="173"/>
        <v/>
      </c>
      <c r="DT176" s="23" t="str">
        <f t="shared" si="174"/>
        <v/>
      </c>
      <c r="DU176" s="23" t="str">
        <f t="shared" si="175"/>
        <v/>
      </c>
      <c r="DV176" s="23" t="str">
        <f t="shared" si="176"/>
        <v/>
      </c>
      <c r="DW176" s="23" t="str">
        <f t="shared" si="177"/>
        <v/>
      </c>
      <c r="DX176" s="23" t="str">
        <f t="shared" si="178"/>
        <v/>
      </c>
      <c r="DY176" s="23" t="str">
        <f t="shared" si="179"/>
        <v/>
      </c>
      <c r="DZ176" s="23" t="str">
        <f t="shared" si="180"/>
        <v/>
      </c>
      <c r="EA176" s="23" t="str">
        <f t="shared" si="181"/>
        <v/>
      </c>
      <c r="EB176" s="23" t="str">
        <f t="shared" si="182"/>
        <v/>
      </c>
      <c r="EC176" s="23" t="str">
        <f t="shared" si="183"/>
        <v/>
      </c>
      <c r="ED176" s="23" t="str">
        <f t="shared" si="184"/>
        <v/>
      </c>
      <c r="EE176" s="23" t="str">
        <f t="shared" si="185"/>
        <v/>
      </c>
    </row>
    <row r="177" spans="1:135" ht="11.25" customHeight="1">
      <c r="A177" s="70" t="s">
        <v>245</v>
      </c>
      <c r="B177" s="80" t="s">
        <v>72</v>
      </c>
      <c r="C177" s="80" t="s">
        <v>184</v>
      </c>
      <c r="D177" s="70" t="s">
        <v>50</v>
      </c>
      <c r="E177" s="80">
        <v>1</v>
      </c>
      <c r="F177" s="80"/>
      <c r="G177" s="95">
        <v>43352</v>
      </c>
      <c r="H177" s="99">
        <v>43353</v>
      </c>
      <c r="I177" s="72"/>
      <c r="J177" s="73"/>
      <c r="K177" s="74"/>
      <c r="L177" s="72">
        <v>1</v>
      </c>
      <c r="M177" s="75" t="s">
        <v>304</v>
      </c>
      <c r="N177" s="74" t="s">
        <v>314</v>
      </c>
      <c r="O177" s="76">
        <f t="shared" si="125"/>
        <v>1</v>
      </c>
      <c r="P177" s="76">
        <f t="shared" si="126"/>
        <v>9</v>
      </c>
      <c r="Q177" s="76">
        <f t="shared" si="127"/>
        <v>2018</v>
      </c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  <c r="AR177" s="29"/>
      <c r="AS177" s="29"/>
      <c r="AT177" s="29"/>
      <c r="AU177" s="29"/>
      <c r="AV177" s="29"/>
      <c r="AW177" s="29"/>
      <c r="AX177" s="29"/>
      <c r="AY177" s="29"/>
      <c r="AZ177" s="29"/>
      <c r="BA177" s="29"/>
      <c r="BB177" s="29"/>
      <c r="DC177" s="23" t="str">
        <f t="shared" si="157"/>
        <v/>
      </c>
      <c r="DD177" s="23" t="str">
        <f t="shared" si="158"/>
        <v/>
      </c>
      <c r="DE177" s="23" t="str">
        <f t="shared" si="159"/>
        <v/>
      </c>
      <c r="DF177" s="23" t="str">
        <f t="shared" si="160"/>
        <v/>
      </c>
      <c r="DG177" s="23" t="str">
        <f t="shared" si="161"/>
        <v/>
      </c>
      <c r="DH177" s="23" t="str">
        <f t="shared" si="162"/>
        <v/>
      </c>
      <c r="DI177" s="23" t="str">
        <f t="shared" si="163"/>
        <v/>
      </c>
      <c r="DJ177" s="23" t="str">
        <f t="shared" si="164"/>
        <v/>
      </c>
      <c r="DK177" s="23" t="str">
        <f t="shared" si="165"/>
        <v/>
      </c>
      <c r="DL177" s="23" t="str">
        <f t="shared" si="166"/>
        <v/>
      </c>
      <c r="DM177" s="23" t="str">
        <f t="shared" si="167"/>
        <v/>
      </c>
      <c r="DN177" s="23" t="str">
        <f t="shared" si="168"/>
        <v/>
      </c>
      <c r="DO177" s="23" t="str">
        <f t="shared" si="169"/>
        <v/>
      </c>
      <c r="DP177" s="23" t="str">
        <f t="shared" si="170"/>
        <v/>
      </c>
      <c r="DQ177" s="23" t="str">
        <f t="shared" si="171"/>
        <v/>
      </c>
      <c r="DR177" s="23" t="str">
        <f t="shared" si="172"/>
        <v/>
      </c>
      <c r="DS177" s="23" t="str">
        <f t="shared" si="173"/>
        <v/>
      </c>
      <c r="DT177" s="23" t="str">
        <f t="shared" si="174"/>
        <v/>
      </c>
      <c r="DU177" s="23" t="str">
        <f t="shared" si="175"/>
        <v/>
      </c>
      <c r="DV177" s="23" t="str">
        <f t="shared" si="176"/>
        <v/>
      </c>
      <c r="DW177" s="23" t="str">
        <f t="shared" si="177"/>
        <v/>
      </c>
      <c r="DX177" s="23" t="str">
        <f t="shared" si="178"/>
        <v/>
      </c>
      <c r="DY177" s="23" t="str">
        <f t="shared" si="179"/>
        <v/>
      </c>
      <c r="DZ177" s="23" t="str">
        <f t="shared" si="180"/>
        <v/>
      </c>
      <c r="EA177" s="23" t="str">
        <f t="shared" si="181"/>
        <v/>
      </c>
      <c r="EB177" s="23" t="str">
        <f t="shared" si="182"/>
        <v/>
      </c>
      <c r="EC177" s="23" t="str">
        <f t="shared" si="183"/>
        <v/>
      </c>
      <c r="ED177" s="23" t="str">
        <f t="shared" si="184"/>
        <v/>
      </c>
      <c r="EE177" s="23" t="str">
        <f t="shared" si="185"/>
        <v/>
      </c>
    </row>
    <row r="178" spans="1:135" ht="11.25" customHeight="1">
      <c r="A178" s="21" t="s">
        <v>245</v>
      </c>
      <c r="B178" s="52" t="s">
        <v>81</v>
      </c>
      <c r="C178" s="54" t="s">
        <v>158</v>
      </c>
      <c r="D178" s="21" t="s">
        <v>138</v>
      </c>
      <c r="E178" s="52">
        <v>1</v>
      </c>
      <c r="G178" s="94">
        <v>43352</v>
      </c>
      <c r="H178" s="100">
        <v>43362</v>
      </c>
      <c r="I178" s="34"/>
      <c r="J178" s="30"/>
      <c r="K178" s="37"/>
      <c r="L178" s="34">
        <v>1</v>
      </c>
      <c r="M178" s="38" t="s">
        <v>304</v>
      </c>
      <c r="N178" s="87" t="s">
        <v>313</v>
      </c>
      <c r="O178" s="20">
        <f t="shared" si="125"/>
        <v>1</v>
      </c>
      <c r="P178" s="20">
        <f t="shared" si="126"/>
        <v>9</v>
      </c>
      <c r="Q178" s="20">
        <f t="shared" si="127"/>
        <v>2018</v>
      </c>
      <c r="R178" s="29"/>
      <c r="S178" s="29"/>
      <c r="T178" s="29"/>
      <c r="U178" s="29"/>
      <c r="V178" s="29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  <c r="AR178" s="29"/>
      <c r="AS178" s="29"/>
      <c r="AT178" s="29"/>
      <c r="AU178" s="29"/>
      <c r="AV178" s="29"/>
      <c r="AW178" s="29"/>
      <c r="AX178" s="29"/>
      <c r="AY178" s="29"/>
      <c r="AZ178" s="29"/>
      <c r="BA178" s="29"/>
      <c r="BB178" s="29"/>
      <c r="DC178" s="23" t="str">
        <f t="shared" si="157"/>
        <v/>
      </c>
      <c r="DD178" s="23" t="str">
        <f t="shared" si="158"/>
        <v/>
      </c>
      <c r="DE178" s="23" t="str">
        <f t="shared" si="159"/>
        <v/>
      </c>
      <c r="DF178" s="23" t="str">
        <f t="shared" si="160"/>
        <v/>
      </c>
      <c r="DG178" s="23" t="str">
        <f t="shared" si="161"/>
        <v/>
      </c>
      <c r="DH178" s="23" t="str">
        <f t="shared" si="162"/>
        <v/>
      </c>
      <c r="DI178" s="23" t="str">
        <f t="shared" si="163"/>
        <v/>
      </c>
      <c r="DJ178" s="23" t="str">
        <f t="shared" si="164"/>
        <v/>
      </c>
      <c r="DK178" s="23" t="str">
        <f t="shared" si="165"/>
        <v/>
      </c>
      <c r="DL178" s="23" t="str">
        <f t="shared" si="166"/>
        <v/>
      </c>
      <c r="DM178" s="23" t="str">
        <f t="shared" si="167"/>
        <v/>
      </c>
      <c r="DN178" s="23" t="str">
        <f t="shared" si="168"/>
        <v/>
      </c>
      <c r="DO178" s="23" t="str">
        <f t="shared" si="169"/>
        <v/>
      </c>
      <c r="DP178" s="23" t="str">
        <f t="shared" si="170"/>
        <v/>
      </c>
      <c r="DQ178" s="23" t="str">
        <f t="shared" si="171"/>
        <v/>
      </c>
      <c r="DR178" s="23" t="str">
        <f t="shared" si="172"/>
        <v/>
      </c>
      <c r="DS178" s="23" t="str">
        <f t="shared" si="173"/>
        <v/>
      </c>
      <c r="DT178" s="23" t="str">
        <f t="shared" si="174"/>
        <v/>
      </c>
      <c r="DU178" s="23" t="str">
        <f t="shared" si="175"/>
        <v/>
      </c>
      <c r="DV178" s="23" t="str">
        <f t="shared" si="176"/>
        <v/>
      </c>
      <c r="DW178" s="23" t="str">
        <f t="shared" si="177"/>
        <v/>
      </c>
      <c r="DX178" s="23" t="str">
        <f t="shared" si="178"/>
        <v/>
      </c>
      <c r="DY178" s="23" t="str">
        <f t="shared" si="179"/>
        <v/>
      </c>
      <c r="DZ178" s="23" t="str">
        <f t="shared" si="180"/>
        <v/>
      </c>
      <c r="EA178" s="23" t="str">
        <f t="shared" si="181"/>
        <v/>
      </c>
      <c r="EB178" s="23" t="str">
        <f t="shared" si="182"/>
        <v/>
      </c>
      <c r="EC178" s="23" t="str">
        <f t="shared" si="183"/>
        <v/>
      </c>
      <c r="ED178" s="23" t="str">
        <f t="shared" si="184"/>
        <v/>
      </c>
      <c r="EE178" s="23" t="str">
        <f t="shared" si="185"/>
        <v/>
      </c>
    </row>
    <row r="179" spans="1:135" ht="11.25" customHeight="1">
      <c r="A179" s="70" t="s">
        <v>245</v>
      </c>
      <c r="B179" s="80" t="s">
        <v>72</v>
      </c>
      <c r="C179" s="80" t="s">
        <v>242</v>
      </c>
      <c r="D179" s="70" t="s">
        <v>50</v>
      </c>
      <c r="E179" s="80">
        <v>1</v>
      </c>
      <c r="F179" s="80"/>
      <c r="G179" s="95">
        <v>43361</v>
      </c>
      <c r="H179" s="99">
        <v>43362</v>
      </c>
      <c r="I179" s="72"/>
      <c r="J179" s="73"/>
      <c r="K179" s="74"/>
      <c r="L179" s="72">
        <v>1</v>
      </c>
      <c r="M179" s="75" t="s">
        <v>304</v>
      </c>
      <c r="N179" s="74" t="s">
        <v>314</v>
      </c>
      <c r="O179" s="76">
        <f t="shared" si="125"/>
        <v>2</v>
      </c>
      <c r="P179" s="76">
        <f t="shared" si="126"/>
        <v>9</v>
      </c>
      <c r="Q179" s="76">
        <f t="shared" si="127"/>
        <v>2018</v>
      </c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DC179" s="23" t="str">
        <f t="shared" si="157"/>
        <v/>
      </c>
      <c r="DD179" s="23" t="str">
        <f t="shared" si="158"/>
        <v/>
      </c>
      <c r="DE179" s="23" t="str">
        <f t="shared" si="159"/>
        <v/>
      </c>
      <c r="DF179" s="23" t="str">
        <f t="shared" si="160"/>
        <v/>
      </c>
      <c r="DG179" s="23" t="str">
        <f t="shared" si="161"/>
        <v/>
      </c>
      <c r="DH179" s="23" t="str">
        <f t="shared" si="162"/>
        <v/>
      </c>
      <c r="DI179" s="23" t="str">
        <f t="shared" si="163"/>
        <v/>
      </c>
      <c r="DJ179" s="23" t="str">
        <f t="shared" si="164"/>
        <v/>
      </c>
      <c r="DK179" s="23" t="str">
        <f t="shared" si="165"/>
        <v/>
      </c>
      <c r="DL179" s="23" t="str">
        <f t="shared" si="166"/>
        <v/>
      </c>
      <c r="DM179" s="23" t="str">
        <f t="shared" si="167"/>
        <v/>
      </c>
      <c r="DN179" s="23" t="str">
        <f t="shared" si="168"/>
        <v/>
      </c>
      <c r="DO179" s="23" t="str">
        <f t="shared" si="169"/>
        <v/>
      </c>
      <c r="DP179" s="23" t="str">
        <f t="shared" si="170"/>
        <v/>
      </c>
      <c r="DQ179" s="23" t="str">
        <f t="shared" si="171"/>
        <v/>
      </c>
      <c r="DR179" s="23" t="str">
        <f t="shared" si="172"/>
        <v/>
      </c>
      <c r="DS179" s="23" t="str">
        <f t="shared" si="173"/>
        <v/>
      </c>
      <c r="DT179" s="23" t="str">
        <f t="shared" si="174"/>
        <v/>
      </c>
      <c r="DU179" s="23" t="str">
        <f t="shared" si="175"/>
        <v/>
      </c>
      <c r="DV179" s="23" t="str">
        <f t="shared" si="176"/>
        <v/>
      </c>
      <c r="DW179" s="23" t="str">
        <f t="shared" si="177"/>
        <v/>
      </c>
      <c r="DX179" s="23" t="str">
        <f t="shared" si="178"/>
        <v/>
      </c>
      <c r="DY179" s="23" t="str">
        <f t="shared" si="179"/>
        <v/>
      </c>
      <c r="DZ179" s="23" t="str">
        <f t="shared" si="180"/>
        <v/>
      </c>
      <c r="EA179" s="23" t="str">
        <f t="shared" si="181"/>
        <v/>
      </c>
      <c r="EB179" s="23" t="str">
        <f t="shared" si="182"/>
        <v/>
      </c>
      <c r="EC179" s="23" t="str">
        <f t="shared" si="183"/>
        <v/>
      </c>
      <c r="ED179" s="23" t="str">
        <f t="shared" si="184"/>
        <v/>
      </c>
      <c r="EE179" s="23" t="str">
        <f t="shared" si="185"/>
        <v/>
      </c>
    </row>
    <row r="180" spans="1:135" ht="11.25" customHeight="1">
      <c r="A180" s="21" t="s">
        <v>245</v>
      </c>
      <c r="B180" s="52" t="s">
        <v>78</v>
      </c>
      <c r="C180" s="54" t="s">
        <v>175</v>
      </c>
      <c r="D180" s="21" t="s">
        <v>135</v>
      </c>
      <c r="E180" s="52">
        <v>1</v>
      </c>
      <c r="F180" s="54" t="s">
        <v>215</v>
      </c>
      <c r="G180" s="94">
        <v>43376</v>
      </c>
      <c r="H180" s="100"/>
      <c r="I180" s="34"/>
      <c r="J180" s="30"/>
      <c r="K180" s="37"/>
      <c r="L180" s="34">
        <v>1</v>
      </c>
      <c r="M180" s="38" t="s">
        <v>304</v>
      </c>
      <c r="N180" s="87" t="s">
        <v>312</v>
      </c>
      <c r="O180" s="20">
        <f t="shared" si="125"/>
        <v>1</v>
      </c>
      <c r="P180" s="20">
        <f t="shared" si="126"/>
        <v>10</v>
      </c>
      <c r="Q180" s="20">
        <f t="shared" si="127"/>
        <v>2018</v>
      </c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DC180" s="23" t="str">
        <f t="shared" si="157"/>
        <v/>
      </c>
      <c r="DD180" s="23" t="str">
        <f t="shared" si="158"/>
        <v/>
      </c>
      <c r="DE180" s="23" t="str">
        <f t="shared" si="159"/>
        <v/>
      </c>
      <c r="DF180" s="23" t="str">
        <f t="shared" si="160"/>
        <v/>
      </c>
      <c r="DG180" s="23" t="str">
        <f t="shared" si="161"/>
        <v/>
      </c>
      <c r="DH180" s="23" t="str">
        <f t="shared" si="162"/>
        <v/>
      </c>
      <c r="DI180" s="23" t="str">
        <f t="shared" si="163"/>
        <v/>
      </c>
      <c r="DJ180" s="23" t="str">
        <f t="shared" si="164"/>
        <v/>
      </c>
      <c r="DK180" s="23" t="str">
        <f t="shared" si="165"/>
        <v/>
      </c>
      <c r="DL180" s="23" t="str">
        <f t="shared" si="166"/>
        <v/>
      </c>
      <c r="DM180" s="23" t="str">
        <f t="shared" si="167"/>
        <v/>
      </c>
      <c r="DN180" s="23" t="str">
        <f t="shared" si="168"/>
        <v/>
      </c>
      <c r="DO180" s="23" t="str">
        <f t="shared" si="169"/>
        <v/>
      </c>
      <c r="DP180" s="23" t="str">
        <f t="shared" si="170"/>
        <v/>
      </c>
      <c r="DQ180" s="23" t="str">
        <f t="shared" si="171"/>
        <v/>
      </c>
      <c r="DR180" s="23" t="str">
        <f t="shared" si="172"/>
        <v/>
      </c>
      <c r="DS180" s="23" t="str">
        <f t="shared" si="173"/>
        <v/>
      </c>
      <c r="DT180" s="23" t="str">
        <f t="shared" si="174"/>
        <v/>
      </c>
      <c r="DU180" s="23" t="str">
        <f t="shared" si="175"/>
        <v/>
      </c>
      <c r="DV180" s="23" t="str">
        <f t="shared" si="176"/>
        <v/>
      </c>
      <c r="DW180" s="23" t="str">
        <f t="shared" si="177"/>
        <v/>
      </c>
      <c r="DX180" s="23" t="str">
        <f t="shared" si="178"/>
        <v/>
      </c>
      <c r="DY180" s="23" t="str">
        <f t="shared" si="179"/>
        <v/>
      </c>
      <c r="DZ180" s="23" t="str">
        <f t="shared" si="180"/>
        <v/>
      </c>
      <c r="EA180" s="23" t="str">
        <f t="shared" si="181"/>
        <v/>
      </c>
      <c r="EB180" s="23" t="str">
        <f t="shared" si="182"/>
        <v/>
      </c>
      <c r="EC180" s="23" t="str">
        <f t="shared" si="183"/>
        <v/>
      </c>
      <c r="ED180" s="23" t="str">
        <f t="shared" si="184"/>
        <v/>
      </c>
      <c r="EE180" s="23" t="str">
        <f t="shared" si="185"/>
        <v/>
      </c>
    </row>
    <row r="181" spans="1:135" ht="11.25" customHeight="1">
      <c r="A181" s="70" t="s">
        <v>245</v>
      </c>
      <c r="B181" s="80" t="s">
        <v>81</v>
      </c>
      <c r="C181" s="80" t="s">
        <v>244</v>
      </c>
      <c r="D181" s="70" t="s">
        <v>153</v>
      </c>
      <c r="E181" s="80">
        <v>1</v>
      </c>
      <c r="F181" s="80"/>
      <c r="G181" s="95">
        <v>43376</v>
      </c>
      <c r="H181" s="99"/>
      <c r="I181" s="72"/>
      <c r="J181" s="73"/>
      <c r="K181" s="74"/>
      <c r="L181" s="72">
        <v>1</v>
      </c>
      <c r="M181" s="75" t="s">
        <v>304</v>
      </c>
      <c r="N181" s="74" t="s">
        <v>315</v>
      </c>
      <c r="O181" s="76">
        <f t="shared" si="125"/>
        <v>1</v>
      </c>
      <c r="P181" s="76">
        <f t="shared" si="126"/>
        <v>10</v>
      </c>
      <c r="Q181" s="76">
        <f t="shared" si="127"/>
        <v>2018</v>
      </c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DC181" s="23" t="str">
        <f t="shared" si="157"/>
        <v/>
      </c>
      <c r="DD181" s="23" t="str">
        <f t="shared" si="158"/>
        <v/>
      </c>
      <c r="DE181" s="23" t="str">
        <f t="shared" si="159"/>
        <v/>
      </c>
      <c r="DF181" s="23" t="str">
        <f t="shared" si="160"/>
        <v/>
      </c>
      <c r="DG181" s="23" t="str">
        <f t="shared" si="161"/>
        <v/>
      </c>
      <c r="DH181" s="23" t="str">
        <f t="shared" si="162"/>
        <v/>
      </c>
      <c r="DI181" s="23" t="str">
        <f t="shared" si="163"/>
        <v/>
      </c>
      <c r="DJ181" s="23" t="str">
        <f t="shared" si="164"/>
        <v/>
      </c>
      <c r="DK181" s="23" t="str">
        <f t="shared" si="165"/>
        <v/>
      </c>
      <c r="DL181" s="23" t="str">
        <f t="shared" si="166"/>
        <v/>
      </c>
      <c r="DM181" s="23" t="str">
        <f t="shared" si="167"/>
        <v/>
      </c>
      <c r="DN181" s="23" t="str">
        <f t="shared" si="168"/>
        <v/>
      </c>
      <c r="DO181" s="23" t="str">
        <f t="shared" si="169"/>
        <v/>
      </c>
      <c r="DP181" s="23" t="str">
        <f t="shared" si="170"/>
        <v/>
      </c>
      <c r="DQ181" s="23" t="str">
        <f t="shared" si="171"/>
        <v/>
      </c>
      <c r="DR181" s="23" t="str">
        <f t="shared" si="172"/>
        <v/>
      </c>
      <c r="DS181" s="23" t="str">
        <f t="shared" si="173"/>
        <v/>
      </c>
      <c r="DT181" s="23" t="str">
        <f t="shared" si="174"/>
        <v/>
      </c>
      <c r="DU181" s="23" t="str">
        <f t="shared" si="175"/>
        <v/>
      </c>
      <c r="DV181" s="23" t="str">
        <f t="shared" si="176"/>
        <v/>
      </c>
      <c r="DW181" s="23" t="str">
        <f t="shared" si="177"/>
        <v/>
      </c>
      <c r="DX181" s="23" t="str">
        <f t="shared" si="178"/>
        <v/>
      </c>
      <c r="DY181" s="23" t="str">
        <f t="shared" si="179"/>
        <v/>
      </c>
      <c r="DZ181" s="23" t="str">
        <f t="shared" si="180"/>
        <v/>
      </c>
      <c r="EA181" s="23" t="str">
        <f t="shared" si="181"/>
        <v/>
      </c>
      <c r="EB181" s="23" t="str">
        <f t="shared" si="182"/>
        <v/>
      </c>
      <c r="EC181" s="23" t="str">
        <f t="shared" si="183"/>
        <v/>
      </c>
      <c r="ED181" s="23" t="str">
        <f t="shared" si="184"/>
        <v/>
      </c>
      <c r="EE181" s="23" t="str">
        <f t="shared" si="185"/>
        <v/>
      </c>
    </row>
    <row r="182" spans="1:135" ht="11.25" customHeight="1">
      <c r="A182" s="21" t="s">
        <v>245</v>
      </c>
      <c r="B182" s="52" t="s">
        <v>81</v>
      </c>
      <c r="C182" s="54" t="s">
        <v>148</v>
      </c>
      <c r="D182" s="21" t="s">
        <v>141</v>
      </c>
      <c r="E182" s="52">
        <v>1</v>
      </c>
      <c r="G182" s="94">
        <v>43376</v>
      </c>
      <c r="H182" s="100">
        <v>43381</v>
      </c>
      <c r="I182" s="34"/>
      <c r="J182" s="30"/>
      <c r="K182" s="37"/>
      <c r="L182" s="34">
        <v>1</v>
      </c>
      <c r="M182" s="38" t="s">
        <v>304</v>
      </c>
      <c r="N182" s="87" t="s">
        <v>312</v>
      </c>
      <c r="O182" s="20">
        <f t="shared" si="125"/>
        <v>1</v>
      </c>
      <c r="P182" s="20">
        <f t="shared" si="126"/>
        <v>10</v>
      </c>
      <c r="Q182" s="20">
        <f t="shared" si="127"/>
        <v>2018</v>
      </c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9"/>
      <c r="AV182" s="29"/>
      <c r="AW182" s="29"/>
      <c r="AX182" s="29"/>
      <c r="AY182" s="29"/>
      <c r="AZ182" s="29"/>
      <c r="BA182" s="29"/>
      <c r="BB182" s="29"/>
      <c r="DC182" s="23" t="str">
        <f t="shared" si="157"/>
        <v/>
      </c>
      <c r="DD182" s="23" t="str">
        <f t="shared" si="158"/>
        <v/>
      </c>
      <c r="DE182" s="23" t="str">
        <f t="shared" si="159"/>
        <v/>
      </c>
      <c r="DF182" s="23" t="str">
        <f t="shared" si="160"/>
        <v/>
      </c>
      <c r="DG182" s="23" t="str">
        <f t="shared" si="161"/>
        <v/>
      </c>
      <c r="DH182" s="23" t="str">
        <f t="shared" si="162"/>
        <v/>
      </c>
      <c r="DI182" s="23" t="str">
        <f t="shared" si="163"/>
        <v/>
      </c>
      <c r="DJ182" s="23" t="str">
        <f t="shared" si="164"/>
        <v/>
      </c>
      <c r="DK182" s="23" t="str">
        <f t="shared" si="165"/>
        <v/>
      </c>
      <c r="DL182" s="23" t="str">
        <f t="shared" si="166"/>
        <v/>
      </c>
      <c r="DM182" s="23" t="str">
        <f t="shared" si="167"/>
        <v/>
      </c>
      <c r="DN182" s="23" t="str">
        <f t="shared" si="168"/>
        <v/>
      </c>
      <c r="DO182" s="23" t="str">
        <f t="shared" si="169"/>
        <v/>
      </c>
      <c r="DP182" s="23" t="str">
        <f t="shared" si="170"/>
        <v/>
      </c>
      <c r="DQ182" s="23" t="str">
        <f t="shared" si="171"/>
        <v/>
      </c>
      <c r="DR182" s="23" t="str">
        <f t="shared" si="172"/>
        <v/>
      </c>
      <c r="DS182" s="23" t="str">
        <f t="shared" si="173"/>
        <v/>
      </c>
      <c r="DT182" s="23" t="str">
        <f t="shared" si="174"/>
        <v/>
      </c>
      <c r="DU182" s="23" t="str">
        <f t="shared" si="175"/>
        <v/>
      </c>
      <c r="DV182" s="23" t="str">
        <f t="shared" si="176"/>
        <v/>
      </c>
      <c r="DW182" s="23" t="str">
        <f t="shared" si="177"/>
        <v/>
      </c>
      <c r="DX182" s="23" t="str">
        <f t="shared" si="178"/>
        <v/>
      </c>
      <c r="DY182" s="23" t="str">
        <f t="shared" si="179"/>
        <v/>
      </c>
      <c r="DZ182" s="23" t="str">
        <f t="shared" si="180"/>
        <v/>
      </c>
      <c r="EA182" s="23" t="str">
        <f t="shared" si="181"/>
        <v/>
      </c>
      <c r="EB182" s="23" t="str">
        <f t="shared" si="182"/>
        <v/>
      </c>
      <c r="EC182" s="23" t="str">
        <f t="shared" si="183"/>
        <v/>
      </c>
      <c r="ED182" s="23" t="str">
        <f t="shared" si="184"/>
        <v/>
      </c>
      <c r="EE182" s="23" t="str">
        <f t="shared" si="185"/>
        <v/>
      </c>
    </row>
    <row r="183" spans="1:135" ht="11.25" customHeight="1">
      <c r="A183" s="70" t="s">
        <v>245</v>
      </c>
      <c r="B183" s="80" t="s">
        <v>79</v>
      </c>
      <c r="C183" s="80" t="s">
        <v>285</v>
      </c>
      <c r="D183" s="70" t="s">
        <v>273</v>
      </c>
      <c r="E183" s="80">
        <v>1</v>
      </c>
      <c r="F183" s="80" t="s">
        <v>215</v>
      </c>
      <c r="G183" s="95">
        <v>43377</v>
      </c>
      <c r="H183" s="99">
        <v>43378</v>
      </c>
      <c r="I183" s="72"/>
      <c r="J183" s="73"/>
      <c r="K183" s="74"/>
      <c r="L183" s="72">
        <v>1</v>
      </c>
      <c r="M183" s="75" t="s">
        <v>304</v>
      </c>
      <c r="N183" s="74" t="s">
        <v>314</v>
      </c>
      <c r="O183" s="76">
        <f t="shared" si="125"/>
        <v>1</v>
      </c>
      <c r="P183" s="76">
        <f t="shared" si="126"/>
        <v>10</v>
      </c>
      <c r="Q183" s="76">
        <f t="shared" si="127"/>
        <v>2018</v>
      </c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DC183" s="23" t="str">
        <f t="shared" si="157"/>
        <v/>
      </c>
      <c r="DD183" s="23" t="str">
        <f t="shared" si="158"/>
        <v/>
      </c>
      <c r="DE183" s="23" t="str">
        <f t="shared" si="159"/>
        <v/>
      </c>
      <c r="DF183" s="23" t="str">
        <f t="shared" si="160"/>
        <v/>
      </c>
      <c r="DG183" s="23" t="str">
        <f t="shared" si="161"/>
        <v/>
      </c>
      <c r="DH183" s="23" t="str">
        <f t="shared" si="162"/>
        <v/>
      </c>
      <c r="DI183" s="23" t="str">
        <f t="shared" si="163"/>
        <v/>
      </c>
      <c r="DJ183" s="23" t="str">
        <f t="shared" si="164"/>
        <v/>
      </c>
      <c r="DK183" s="23" t="str">
        <f t="shared" si="165"/>
        <v/>
      </c>
      <c r="DL183" s="23" t="str">
        <f t="shared" si="166"/>
        <v/>
      </c>
      <c r="DM183" s="23" t="str">
        <f t="shared" si="167"/>
        <v/>
      </c>
      <c r="DN183" s="23" t="str">
        <f t="shared" si="168"/>
        <v/>
      </c>
      <c r="DO183" s="23" t="str">
        <f t="shared" si="169"/>
        <v/>
      </c>
      <c r="DP183" s="23" t="str">
        <f t="shared" si="170"/>
        <v/>
      </c>
      <c r="DQ183" s="23" t="str">
        <f t="shared" si="171"/>
        <v/>
      </c>
      <c r="DR183" s="23" t="str">
        <f t="shared" si="172"/>
        <v/>
      </c>
      <c r="DS183" s="23" t="str">
        <f t="shared" si="173"/>
        <v/>
      </c>
      <c r="DT183" s="23" t="str">
        <f t="shared" si="174"/>
        <v/>
      </c>
      <c r="DU183" s="23" t="str">
        <f t="shared" si="175"/>
        <v/>
      </c>
      <c r="DV183" s="23" t="str">
        <f t="shared" si="176"/>
        <v/>
      </c>
      <c r="DW183" s="23" t="str">
        <f t="shared" si="177"/>
        <v/>
      </c>
      <c r="DX183" s="23" t="str">
        <f t="shared" si="178"/>
        <v/>
      </c>
      <c r="DY183" s="23" t="str">
        <f t="shared" si="179"/>
        <v/>
      </c>
      <c r="DZ183" s="23" t="str">
        <f t="shared" si="180"/>
        <v/>
      </c>
      <c r="EA183" s="23" t="str">
        <f t="shared" si="181"/>
        <v/>
      </c>
      <c r="EB183" s="23" t="str">
        <f t="shared" si="182"/>
        <v/>
      </c>
      <c r="EC183" s="23" t="str">
        <f t="shared" si="183"/>
        <v/>
      </c>
      <c r="ED183" s="23" t="str">
        <f t="shared" si="184"/>
        <v/>
      </c>
      <c r="EE183" s="23" t="str">
        <f t="shared" si="185"/>
        <v/>
      </c>
    </row>
    <row r="184" spans="1:135" ht="11.25" customHeight="1">
      <c r="A184" s="21" t="s">
        <v>245</v>
      </c>
      <c r="B184" s="52" t="s">
        <v>81</v>
      </c>
      <c r="C184" s="54" t="s">
        <v>345</v>
      </c>
      <c r="D184" s="21" t="s">
        <v>153</v>
      </c>
      <c r="E184" s="52">
        <v>1</v>
      </c>
      <c r="G184" s="94">
        <v>43391</v>
      </c>
      <c r="H184" s="100"/>
      <c r="I184" s="34"/>
      <c r="J184" s="30"/>
      <c r="K184" s="37"/>
      <c r="L184" s="34">
        <v>1</v>
      </c>
      <c r="M184" s="38" t="s">
        <v>304</v>
      </c>
      <c r="N184" s="87" t="s">
        <v>312</v>
      </c>
      <c r="O184" s="20">
        <f t="shared" si="125"/>
        <v>2</v>
      </c>
      <c r="P184" s="20">
        <f t="shared" si="126"/>
        <v>10</v>
      </c>
      <c r="Q184" s="20">
        <f t="shared" si="127"/>
        <v>2018</v>
      </c>
      <c r="R184" s="29"/>
      <c r="S184" s="29"/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  <c r="AR184" s="29"/>
      <c r="AS184" s="29"/>
      <c r="AT184" s="29"/>
      <c r="AU184" s="29"/>
      <c r="AV184" s="29"/>
      <c r="AW184" s="29"/>
      <c r="AX184" s="29"/>
      <c r="AY184" s="29"/>
      <c r="AZ184" s="29"/>
      <c r="BA184" s="29"/>
      <c r="BB184" s="29"/>
      <c r="DC184" s="23" t="str">
        <f t="shared" si="157"/>
        <v/>
      </c>
      <c r="DD184" s="23" t="str">
        <f t="shared" si="158"/>
        <v/>
      </c>
      <c r="DE184" s="23" t="str">
        <f t="shared" si="159"/>
        <v/>
      </c>
      <c r="DF184" s="23" t="str">
        <f t="shared" si="160"/>
        <v/>
      </c>
      <c r="DG184" s="23" t="str">
        <f t="shared" si="161"/>
        <v/>
      </c>
      <c r="DH184" s="23" t="str">
        <f t="shared" si="162"/>
        <v/>
      </c>
      <c r="DI184" s="23" t="str">
        <f t="shared" si="163"/>
        <v/>
      </c>
      <c r="DJ184" s="23" t="str">
        <f t="shared" si="164"/>
        <v/>
      </c>
      <c r="DK184" s="23" t="str">
        <f t="shared" si="165"/>
        <v/>
      </c>
      <c r="DL184" s="23" t="str">
        <f t="shared" si="166"/>
        <v/>
      </c>
      <c r="DM184" s="23" t="str">
        <f t="shared" si="167"/>
        <v/>
      </c>
      <c r="DN184" s="23" t="str">
        <f t="shared" si="168"/>
        <v/>
      </c>
      <c r="DO184" s="23" t="str">
        <f t="shared" si="169"/>
        <v/>
      </c>
      <c r="DP184" s="23" t="str">
        <f t="shared" si="170"/>
        <v/>
      </c>
      <c r="DQ184" s="23" t="str">
        <f t="shared" si="171"/>
        <v/>
      </c>
      <c r="DR184" s="23" t="str">
        <f t="shared" si="172"/>
        <v/>
      </c>
      <c r="DS184" s="23" t="str">
        <f t="shared" si="173"/>
        <v/>
      </c>
      <c r="DT184" s="23" t="str">
        <f t="shared" si="174"/>
        <v/>
      </c>
      <c r="DU184" s="23" t="str">
        <f t="shared" si="175"/>
        <v/>
      </c>
      <c r="DV184" s="23" t="str">
        <f t="shared" si="176"/>
        <v/>
      </c>
      <c r="DW184" s="23" t="str">
        <f t="shared" si="177"/>
        <v/>
      </c>
      <c r="DX184" s="23" t="str">
        <f t="shared" si="178"/>
        <v/>
      </c>
      <c r="DY184" s="23" t="str">
        <f t="shared" si="179"/>
        <v/>
      </c>
      <c r="DZ184" s="23" t="str">
        <f t="shared" si="180"/>
        <v/>
      </c>
      <c r="EA184" s="23" t="str">
        <f t="shared" si="181"/>
        <v/>
      </c>
      <c r="EB184" s="23" t="str">
        <f t="shared" si="182"/>
        <v/>
      </c>
      <c r="EC184" s="23" t="str">
        <f t="shared" si="183"/>
        <v/>
      </c>
      <c r="ED184" s="23" t="str">
        <f t="shared" si="184"/>
        <v/>
      </c>
      <c r="EE184" s="23" t="str">
        <f t="shared" si="185"/>
        <v/>
      </c>
    </row>
    <row r="185" spans="1:135" ht="11.25" customHeight="1">
      <c r="A185" s="70" t="s">
        <v>245</v>
      </c>
      <c r="B185" s="80" t="s">
        <v>70</v>
      </c>
      <c r="C185" s="106" t="s">
        <v>330</v>
      </c>
      <c r="D185" s="106"/>
      <c r="E185" s="80">
        <v>1</v>
      </c>
      <c r="F185" s="106" t="s">
        <v>339</v>
      </c>
      <c r="G185" s="109">
        <v>43620</v>
      </c>
      <c r="H185" s="109"/>
      <c r="I185" s="72"/>
      <c r="J185" s="73"/>
      <c r="K185" s="74"/>
      <c r="L185" s="72">
        <v>1</v>
      </c>
      <c r="M185" s="111" t="s">
        <v>343</v>
      </c>
      <c r="N185" s="74" t="s">
        <v>328</v>
      </c>
      <c r="O185" s="76">
        <f t="shared" ref="O185:O186" si="186">IF(DAY(G185)&lt;=10,1,IF(DAY(G185)&gt;20,3,2))</f>
        <v>1</v>
      </c>
      <c r="P185" s="76">
        <f t="shared" ref="P185:P186" si="187">MONTH(G185)</f>
        <v>6</v>
      </c>
      <c r="Q185" s="76">
        <f t="shared" ref="Q185:Q186" si="188">YEAR(G185)</f>
        <v>2019</v>
      </c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  <c r="AR185" s="29"/>
      <c r="AS185" s="29"/>
      <c r="AT185" s="29"/>
      <c r="AU185" s="29"/>
      <c r="AV185" s="29"/>
      <c r="AW185" s="29"/>
      <c r="AX185" s="29"/>
      <c r="AY185" s="29"/>
      <c r="AZ185" s="29"/>
      <c r="BA185" s="29"/>
      <c r="BB185" s="29"/>
      <c r="DC185" s="23" t="str">
        <f t="shared" ref="DC185:DC186" si="189">IF(Q185=1977,IF($E185=0,"",$E185),"")</f>
        <v/>
      </c>
      <c r="DD185" s="23" t="str">
        <f t="shared" ref="DD185:DD186" si="190">IF(Q185=1978,IF($E185=0,"",$E185),"")</f>
        <v/>
      </c>
      <c r="DE185" s="23" t="str">
        <f t="shared" ref="DE185:DE186" si="191">IF(Q185=1979,IF($E185=0,"",$E185),"")</f>
        <v/>
      </c>
      <c r="DF185" s="23" t="str">
        <f t="shared" ref="DF185:DF186" si="192">IF(Q185=1980,IF($E185=0,"",$E185),"")</f>
        <v/>
      </c>
      <c r="DG185" s="23" t="str">
        <f t="shared" ref="DG185:DG186" si="193">IF(Q185=1981,IF($E185=0,"",$E185),"")</f>
        <v/>
      </c>
      <c r="DH185" s="23" t="str">
        <f t="shared" ref="DH185:DH186" si="194">IF(Q185=1982,IF($E185=0,"",$E185),"")</f>
        <v/>
      </c>
      <c r="DI185" s="23" t="str">
        <f t="shared" ref="DI185:DI186" si="195">IF(Q185=1983,IF($E185=0,"",$E185),"")</f>
        <v/>
      </c>
      <c r="DJ185" s="23" t="str">
        <f t="shared" ref="DJ185:DJ186" si="196">IF(Q185=1984,IF($E185=0,"",$E185),"")</f>
        <v/>
      </c>
      <c r="DK185" s="23" t="str">
        <f t="shared" ref="DK185:DK186" si="197">IF(Q185=1985,IF($E185=0,"",$E185),"")</f>
        <v/>
      </c>
      <c r="DL185" s="23" t="str">
        <f t="shared" ref="DL185:DL186" si="198">IF(Q185=1986,IF($E185=0,"",$E185),"")</f>
        <v/>
      </c>
      <c r="DM185" s="23" t="str">
        <f t="shared" ref="DM185:DM186" si="199">IF(Q185=1987,IF($E185=0,"",$E185),"")</f>
        <v/>
      </c>
      <c r="DN185" s="23" t="str">
        <f t="shared" ref="DN185:DN186" si="200">IF(Q185=1988,IF($E185=0,"",$E185),"")</f>
        <v/>
      </c>
      <c r="DO185" s="23" t="str">
        <f t="shared" ref="DO185:DO186" si="201">IF(Q185=1989,IF($E185=0,"",$E185),"")</f>
        <v/>
      </c>
      <c r="DP185" s="23" t="str">
        <f t="shared" ref="DP185:DP186" si="202">IF(Q185=1990,IF($E185=0,"",$E185),"")</f>
        <v/>
      </c>
      <c r="DQ185" s="23" t="str">
        <f t="shared" ref="DQ185:DQ186" si="203">IF(Q185=1991,IF($E185=0,"",$E185),"")</f>
        <v/>
      </c>
      <c r="DR185" s="23" t="str">
        <f t="shared" ref="DR185:DR186" si="204">IF(Q185=1992,IF($E185=0,"",$E185),"")</f>
        <v/>
      </c>
      <c r="DS185" s="23" t="str">
        <f t="shared" ref="DS185:DS186" si="205">IF(Q185=1993,IF($E185=0,"",$E185),"")</f>
        <v/>
      </c>
      <c r="DT185" s="23" t="str">
        <f t="shared" ref="DT185:DT186" si="206">IF(Q185=1994,IF($E185=0,"",$E185),"")</f>
        <v/>
      </c>
      <c r="DU185" s="23" t="str">
        <f t="shared" ref="DU185:DU186" si="207">IF(Q185=1995,IF($E185=0,"",$E185),"")</f>
        <v/>
      </c>
      <c r="DV185" s="23" t="str">
        <f t="shared" ref="DV185:DV186" si="208">IF(Q185=1996,IF($E185=0,"",$E185),"")</f>
        <v/>
      </c>
      <c r="DW185" s="23" t="str">
        <f t="shared" ref="DW185:DW186" si="209">IF(Q185=1997,IF($E185=0,"",$E185),"")</f>
        <v/>
      </c>
      <c r="DX185" s="23" t="str">
        <f t="shared" ref="DX185:DX186" si="210">IF(Q185=1998,IF($E185=0,"",$E185),"")</f>
        <v/>
      </c>
      <c r="DY185" s="23" t="str">
        <f t="shared" ref="DY185:DY186" si="211">IF(Q185=1999,IF($E185=0,"",$E185),"")</f>
        <v/>
      </c>
      <c r="DZ185" s="23" t="str">
        <f t="shared" ref="DZ185:DZ186" si="212">IF(Q185=2000,IF($E185=0,"",$E185),"")</f>
        <v/>
      </c>
      <c r="EA185" s="23" t="str">
        <f t="shared" ref="EA185:EA186" si="213">IF(Q185=2001,IF($E185=0,"",$E185),"")</f>
        <v/>
      </c>
      <c r="EB185" s="23" t="str">
        <f t="shared" ref="EB185:EB186" si="214">IF(Q185=2002,IF($E185=0,"",$E185),"")</f>
        <v/>
      </c>
      <c r="EC185" s="23" t="str">
        <f t="shared" ref="EC185:EC186" si="215">IF(Q185=2003,IF($E185=0,"",$E185),"")</f>
        <v/>
      </c>
      <c r="ED185" s="23" t="str">
        <f t="shared" ref="ED185:ED186" si="216">IF(Q185=2004,IF($E185=0,"",$E185),"")</f>
        <v/>
      </c>
      <c r="EE185" s="23" t="str">
        <f t="shared" ref="EE185:EE186" si="217">IF(Q185=2005,IF($E185=0,"",$E185),"")</f>
        <v/>
      </c>
    </row>
    <row r="186" spans="1:135" ht="11.25" customHeight="1">
      <c r="A186" s="21" t="s">
        <v>245</v>
      </c>
      <c r="B186" s="52" t="s">
        <v>72</v>
      </c>
      <c r="C186" s="105" t="s">
        <v>176</v>
      </c>
      <c r="D186" s="105" t="s">
        <v>50</v>
      </c>
      <c r="E186" s="52">
        <v>1</v>
      </c>
      <c r="F186" s="107"/>
      <c r="G186" s="108">
        <v>43621</v>
      </c>
      <c r="H186" s="108"/>
      <c r="I186" s="34"/>
      <c r="J186" s="30"/>
      <c r="K186" s="37"/>
      <c r="L186" s="34">
        <v>1</v>
      </c>
      <c r="M186" s="38" t="s">
        <v>343</v>
      </c>
      <c r="N186" s="87" t="s">
        <v>329</v>
      </c>
      <c r="O186" s="20">
        <f t="shared" si="186"/>
        <v>1</v>
      </c>
      <c r="P186" s="20">
        <f t="shared" si="187"/>
        <v>6</v>
      </c>
      <c r="Q186" s="20">
        <f t="shared" si="188"/>
        <v>2019</v>
      </c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DC186" s="23" t="str">
        <f t="shared" si="189"/>
        <v/>
      </c>
      <c r="DD186" s="23" t="str">
        <f t="shared" si="190"/>
        <v/>
      </c>
      <c r="DE186" s="23" t="str">
        <f t="shared" si="191"/>
        <v/>
      </c>
      <c r="DF186" s="23" t="str">
        <f t="shared" si="192"/>
        <v/>
      </c>
      <c r="DG186" s="23" t="str">
        <f t="shared" si="193"/>
        <v/>
      </c>
      <c r="DH186" s="23" t="str">
        <f t="shared" si="194"/>
        <v/>
      </c>
      <c r="DI186" s="23" t="str">
        <f t="shared" si="195"/>
        <v/>
      </c>
      <c r="DJ186" s="23" t="str">
        <f t="shared" si="196"/>
        <v/>
      </c>
      <c r="DK186" s="23" t="str">
        <f t="shared" si="197"/>
        <v/>
      </c>
      <c r="DL186" s="23" t="str">
        <f t="shared" si="198"/>
        <v/>
      </c>
      <c r="DM186" s="23" t="str">
        <f t="shared" si="199"/>
        <v/>
      </c>
      <c r="DN186" s="23" t="str">
        <f t="shared" si="200"/>
        <v/>
      </c>
      <c r="DO186" s="23" t="str">
        <f t="shared" si="201"/>
        <v/>
      </c>
      <c r="DP186" s="23" t="str">
        <f t="shared" si="202"/>
        <v/>
      </c>
      <c r="DQ186" s="23" t="str">
        <f t="shared" si="203"/>
        <v/>
      </c>
      <c r="DR186" s="23" t="str">
        <f t="shared" si="204"/>
        <v/>
      </c>
      <c r="DS186" s="23" t="str">
        <f t="shared" si="205"/>
        <v/>
      </c>
      <c r="DT186" s="23" t="str">
        <f t="shared" si="206"/>
        <v/>
      </c>
      <c r="DU186" s="23" t="str">
        <f t="shared" si="207"/>
        <v/>
      </c>
      <c r="DV186" s="23" t="str">
        <f t="shared" si="208"/>
        <v/>
      </c>
      <c r="DW186" s="23" t="str">
        <f t="shared" si="209"/>
        <v/>
      </c>
      <c r="DX186" s="23" t="str">
        <f t="shared" si="210"/>
        <v/>
      </c>
      <c r="DY186" s="23" t="str">
        <f t="shared" si="211"/>
        <v/>
      </c>
      <c r="DZ186" s="23" t="str">
        <f t="shared" si="212"/>
        <v/>
      </c>
      <c r="EA186" s="23" t="str">
        <f t="shared" si="213"/>
        <v/>
      </c>
      <c r="EB186" s="23" t="str">
        <f t="shared" si="214"/>
        <v/>
      </c>
      <c r="EC186" s="23" t="str">
        <f t="shared" si="215"/>
        <v/>
      </c>
      <c r="ED186" s="23" t="str">
        <f t="shared" si="216"/>
        <v/>
      </c>
      <c r="EE186" s="23" t="str">
        <f t="shared" si="217"/>
        <v/>
      </c>
    </row>
    <row r="187" spans="1:135" ht="11.25" customHeight="1">
      <c r="A187" s="70" t="s">
        <v>245</v>
      </c>
      <c r="B187" s="80" t="s">
        <v>72</v>
      </c>
      <c r="C187" s="106" t="s">
        <v>331</v>
      </c>
      <c r="D187" s="106" t="s">
        <v>50</v>
      </c>
      <c r="E187" s="80">
        <v>1</v>
      </c>
      <c r="F187" s="110"/>
      <c r="G187" s="109">
        <v>43695</v>
      </c>
      <c r="H187" s="109">
        <v>43698</v>
      </c>
      <c r="I187" s="72"/>
      <c r="J187" s="73"/>
      <c r="K187" s="74"/>
      <c r="L187" s="72">
        <v>1</v>
      </c>
      <c r="M187" s="111" t="s">
        <v>343</v>
      </c>
      <c r="N187" s="74" t="s">
        <v>328</v>
      </c>
      <c r="O187" s="76">
        <f t="shared" ref="O187:O188" si="218">IF(DAY(G187)&lt;=10,1,IF(DAY(G187)&gt;20,3,2))</f>
        <v>2</v>
      </c>
      <c r="P187" s="76">
        <f t="shared" ref="P187:P188" si="219">MONTH(G187)</f>
        <v>8</v>
      </c>
      <c r="Q187" s="76">
        <f t="shared" ref="Q187:Q188" si="220">YEAR(G187)</f>
        <v>2019</v>
      </c>
      <c r="R187" s="29"/>
      <c r="S187" s="29"/>
      <c r="T187" s="29"/>
      <c r="U187" s="29"/>
      <c r="V187" s="29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  <c r="AR187" s="29"/>
      <c r="AS187" s="29"/>
      <c r="AT187" s="29"/>
      <c r="AU187" s="29"/>
      <c r="AV187" s="29"/>
      <c r="AW187" s="29"/>
      <c r="AX187" s="29"/>
      <c r="AY187" s="29"/>
      <c r="AZ187" s="29"/>
      <c r="BA187" s="29"/>
      <c r="BB187" s="29"/>
      <c r="DC187" s="23" t="str">
        <f t="shared" ref="DC187:DC188" si="221">IF(Q187=1977,IF($E187=0,"",$E187),"")</f>
        <v/>
      </c>
      <c r="DD187" s="23" t="str">
        <f t="shared" ref="DD187:DD188" si="222">IF(Q187=1978,IF($E187=0,"",$E187),"")</f>
        <v/>
      </c>
      <c r="DE187" s="23" t="str">
        <f t="shared" ref="DE187:DE188" si="223">IF(Q187=1979,IF($E187=0,"",$E187),"")</f>
        <v/>
      </c>
      <c r="DF187" s="23" t="str">
        <f t="shared" ref="DF187:DF188" si="224">IF(Q187=1980,IF($E187=0,"",$E187),"")</f>
        <v/>
      </c>
      <c r="DG187" s="23" t="str">
        <f t="shared" ref="DG187:DG188" si="225">IF(Q187=1981,IF($E187=0,"",$E187),"")</f>
        <v/>
      </c>
      <c r="DH187" s="23" t="str">
        <f t="shared" ref="DH187:DH188" si="226">IF(Q187=1982,IF($E187=0,"",$E187),"")</f>
        <v/>
      </c>
      <c r="DI187" s="23" t="str">
        <f t="shared" ref="DI187:DI188" si="227">IF(Q187=1983,IF($E187=0,"",$E187),"")</f>
        <v/>
      </c>
      <c r="DJ187" s="23" t="str">
        <f t="shared" ref="DJ187:DJ188" si="228">IF(Q187=1984,IF($E187=0,"",$E187),"")</f>
        <v/>
      </c>
      <c r="DK187" s="23" t="str">
        <f t="shared" ref="DK187:DK188" si="229">IF(Q187=1985,IF($E187=0,"",$E187),"")</f>
        <v/>
      </c>
      <c r="DL187" s="23" t="str">
        <f t="shared" ref="DL187:DL188" si="230">IF(Q187=1986,IF($E187=0,"",$E187),"")</f>
        <v/>
      </c>
      <c r="DM187" s="23" t="str">
        <f t="shared" ref="DM187:DM188" si="231">IF(Q187=1987,IF($E187=0,"",$E187),"")</f>
        <v/>
      </c>
      <c r="DN187" s="23" t="str">
        <f t="shared" ref="DN187:DN188" si="232">IF(Q187=1988,IF($E187=0,"",$E187),"")</f>
        <v/>
      </c>
      <c r="DO187" s="23" t="str">
        <f t="shared" ref="DO187:DO188" si="233">IF(Q187=1989,IF($E187=0,"",$E187),"")</f>
        <v/>
      </c>
      <c r="DP187" s="23" t="str">
        <f t="shared" ref="DP187:DP188" si="234">IF(Q187=1990,IF($E187=0,"",$E187),"")</f>
        <v/>
      </c>
      <c r="DQ187" s="23" t="str">
        <f t="shared" ref="DQ187:DQ188" si="235">IF(Q187=1991,IF($E187=0,"",$E187),"")</f>
        <v/>
      </c>
      <c r="DR187" s="23" t="str">
        <f t="shared" ref="DR187:DR188" si="236">IF(Q187=1992,IF($E187=0,"",$E187),"")</f>
        <v/>
      </c>
      <c r="DS187" s="23" t="str">
        <f t="shared" ref="DS187:DS188" si="237">IF(Q187=1993,IF($E187=0,"",$E187),"")</f>
        <v/>
      </c>
      <c r="DT187" s="23" t="str">
        <f t="shared" ref="DT187:DT188" si="238">IF(Q187=1994,IF($E187=0,"",$E187),"")</f>
        <v/>
      </c>
      <c r="DU187" s="23" t="str">
        <f t="shared" ref="DU187:DU188" si="239">IF(Q187=1995,IF($E187=0,"",$E187),"")</f>
        <v/>
      </c>
      <c r="DV187" s="23" t="str">
        <f t="shared" ref="DV187:DV188" si="240">IF(Q187=1996,IF($E187=0,"",$E187),"")</f>
        <v/>
      </c>
      <c r="DW187" s="23" t="str">
        <f t="shared" ref="DW187:DW188" si="241">IF(Q187=1997,IF($E187=0,"",$E187),"")</f>
        <v/>
      </c>
      <c r="DX187" s="23" t="str">
        <f t="shared" ref="DX187:DX188" si="242">IF(Q187=1998,IF($E187=0,"",$E187),"")</f>
        <v/>
      </c>
      <c r="DY187" s="23" t="str">
        <f t="shared" ref="DY187:DY188" si="243">IF(Q187=1999,IF($E187=0,"",$E187),"")</f>
        <v/>
      </c>
      <c r="DZ187" s="23" t="str">
        <f t="shared" ref="DZ187:DZ188" si="244">IF(Q187=2000,IF($E187=0,"",$E187),"")</f>
        <v/>
      </c>
      <c r="EA187" s="23" t="str">
        <f t="shared" ref="EA187:EA188" si="245">IF(Q187=2001,IF($E187=0,"",$E187),"")</f>
        <v/>
      </c>
      <c r="EB187" s="23" t="str">
        <f t="shared" ref="EB187:EB188" si="246">IF(Q187=2002,IF($E187=0,"",$E187),"")</f>
        <v/>
      </c>
      <c r="EC187" s="23" t="str">
        <f t="shared" ref="EC187:EC188" si="247">IF(Q187=2003,IF($E187=0,"",$E187),"")</f>
        <v/>
      </c>
      <c r="ED187" s="23" t="str">
        <f t="shared" ref="ED187:ED188" si="248">IF(Q187=2004,IF($E187=0,"",$E187),"")</f>
        <v/>
      </c>
      <c r="EE187" s="23" t="str">
        <f t="shared" ref="EE187:EE188" si="249">IF(Q187=2005,IF($E187=0,"",$E187),"")</f>
        <v/>
      </c>
    </row>
    <row r="188" spans="1:135" ht="11.25" customHeight="1">
      <c r="A188" s="21" t="s">
        <v>245</v>
      </c>
      <c r="B188" s="52" t="s">
        <v>74</v>
      </c>
      <c r="C188" s="105" t="s">
        <v>51</v>
      </c>
      <c r="D188" s="105"/>
      <c r="E188" s="52">
        <v>1</v>
      </c>
      <c r="F188" s="105" t="s">
        <v>215</v>
      </c>
      <c r="G188" s="108">
        <v>43756</v>
      </c>
      <c r="H188" s="108"/>
      <c r="I188" s="34"/>
      <c r="J188" s="30"/>
      <c r="K188" s="37"/>
      <c r="L188" s="34">
        <v>1</v>
      </c>
      <c r="M188" s="38" t="s">
        <v>343</v>
      </c>
      <c r="N188" s="87" t="s">
        <v>329</v>
      </c>
      <c r="O188" s="20">
        <f t="shared" si="218"/>
        <v>2</v>
      </c>
      <c r="P188" s="20">
        <f t="shared" si="219"/>
        <v>10</v>
      </c>
      <c r="Q188" s="20">
        <f t="shared" si="220"/>
        <v>2019</v>
      </c>
      <c r="R188" s="29"/>
      <c r="S188" s="29"/>
      <c r="T188" s="29"/>
      <c r="U188" s="29"/>
      <c r="V188" s="29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  <c r="AR188" s="29"/>
      <c r="AS188" s="29"/>
      <c r="AT188" s="29"/>
      <c r="AU188" s="29"/>
      <c r="AV188" s="29"/>
      <c r="AW188" s="29"/>
      <c r="AX188" s="29"/>
      <c r="AY188" s="29"/>
      <c r="AZ188" s="29"/>
      <c r="BA188" s="29"/>
      <c r="BB188" s="29"/>
      <c r="DC188" s="23" t="str">
        <f t="shared" si="221"/>
        <v/>
      </c>
      <c r="DD188" s="23" t="str">
        <f t="shared" si="222"/>
        <v/>
      </c>
      <c r="DE188" s="23" t="str">
        <f t="shared" si="223"/>
        <v/>
      </c>
      <c r="DF188" s="23" t="str">
        <f t="shared" si="224"/>
        <v/>
      </c>
      <c r="DG188" s="23" t="str">
        <f t="shared" si="225"/>
        <v/>
      </c>
      <c r="DH188" s="23" t="str">
        <f t="shared" si="226"/>
        <v/>
      </c>
      <c r="DI188" s="23" t="str">
        <f t="shared" si="227"/>
        <v/>
      </c>
      <c r="DJ188" s="23" t="str">
        <f t="shared" si="228"/>
        <v/>
      </c>
      <c r="DK188" s="23" t="str">
        <f t="shared" si="229"/>
        <v/>
      </c>
      <c r="DL188" s="23" t="str">
        <f t="shared" si="230"/>
        <v/>
      </c>
      <c r="DM188" s="23" t="str">
        <f t="shared" si="231"/>
        <v/>
      </c>
      <c r="DN188" s="23" t="str">
        <f t="shared" si="232"/>
        <v/>
      </c>
      <c r="DO188" s="23" t="str">
        <f t="shared" si="233"/>
        <v/>
      </c>
      <c r="DP188" s="23" t="str">
        <f t="shared" si="234"/>
        <v/>
      </c>
      <c r="DQ188" s="23" t="str">
        <f t="shared" si="235"/>
        <v/>
      </c>
      <c r="DR188" s="23" t="str">
        <f t="shared" si="236"/>
        <v/>
      </c>
      <c r="DS188" s="23" t="str">
        <f t="shared" si="237"/>
        <v/>
      </c>
      <c r="DT188" s="23" t="str">
        <f t="shared" si="238"/>
        <v/>
      </c>
      <c r="DU188" s="23" t="str">
        <f t="shared" si="239"/>
        <v/>
      </c>
      <c r="DV188" s="23" t="str">
        <f t="shared" si="240"/>
        <v/>
      </c>
      <c r="DW188" s="23" t="str">
        <f t="shared" si="241"/>
        <v/>
      </c>
      <c r="DX188" s="23" t="str">
        <f t="shared" si="242"/>
        <v/>
      </c>
      <c r="DY188" s="23" t="str">
        <f t="shared" si="243"/>
        <v/>
      </c>
      <c r="DZ188" s="23" t="str">
        <f t="shared" si="244"/>
        <v/>
      </c>
      <c r="EA188" s="23" t="str">
        <f t="shared" si="245"/>
        <v/>
      </c>
      <c r="EB188" s="23" t="str">
        <f t="shared" si="246"/>
        <v/>
      </c>
      <c r="EC188" s="23" t="str">
        <f t="shared" si="247"/>
        <v/>
      </c>
      <c r="ED188" s="23" t="str">
        <f t="shared" si="248"/>
        <v/>
      </c>
      <c r="EE188" s="23" t="str">
        <f t="shared" si="249"/>
        <v/>
      </c>
    </row>
    <row r="189" spans="1:135" ht="11.25" customHeight="1">
      <c r="A189" s="70" t="s">
        <v>245</v>
      </c>
      <c r="B189" s="80" t="s">
        <v>75</v>
      </c>
      <c r="C189" s="106" t="s">
        <v>189</v>
      </c>
      <c r="D189" s="106"/>
      <c r="E189" s="80">
        <v>1</v>
      </c>
      <c r="F189" s="106" t="s">
        <v>340</v>
      </c>
      <c r="G189" s="109">
        <v>43746</v>
      </c>
      <c r="H189" s="109">
        <v>43747</v>
      </c>
      <c r="I189" s="72"/>
      <c r="J189" s="73"/>
      <c r="K189" s="74"/>
      <c r="L189" s="72">
        <v>1</v>
      </c>
      <c r="M189" s="111" t="s">
        <v>343</v>
      </c>
      <c r="N189" s="74" t="s">
        <v>328</v>
      </c>
      <c r="O189" s="76">
        <f t="shared" ref="O189:O190" si="250">IF(DAY(G189)&lt;=10,1,IF(DAY(G189)&gt;20,3,2))</f>
        <v>1</v>
      </c>
      <c r="P189" s="76">
        <f t="shared" ref="P189:P190" si="251">MONTH(G189)</f>
        <v>10</v>
      </c>
      <c r="Q189" s="76">
        <f t="shared" ref="Q189:Q190" si="252">YEAR(G189)</f>
        <v>2019</v>
      </c>
      <c r="R189" s="29"/>
      <c r="S189" s="29"/>
      <c r="T189" s="29"/>
      <c r="U189" s="29"/>
      <c r="V189" s="29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  <c r="AR189" s="29"/>
      <c r="AS189" s="29"/>
      <c r="AT189" s="29"/>
      <c r="AU189" s="29"/>
      <c r="AV189" s="29"/>
      <c r="AW189" s="29"/>
      <c r="AX189" s="29"/>
      <c r="AY189" s="29"/>
      <c r="AZ189" s="29"/>
      <c r="BA189" s="29"/>
      <c r="BB189" s="29"/>
      <c r="DC189" s="23" t="str">
        <f t="shared" si="157"/>
        <v/>
      </c>
      <c r="DD189" s="23" t="str">
        <f t="shared" si="158"/>
        <v/>
      </c>
      <c r="DE189" s="23" t="str">
        <f t="shared" si="159"/>
        <v/>
      </c>
      <c r="DF189" s="23" t="str">
        <f t="shared" si="160"/>
        <v/>
      </c>
      <c r="DG189" s="23" t="str">
        <f t="shared" si="161"/>
        <v/>
      </c>
      <c r="DH189" s="23" t="str">
        <f t="shared" si="162"/>
        <v/>
      </c>
      <c r="DI189" s="23" t="str">
        <f t="shared" si="163"/>
        <v/>
      </c>
      <c r="DJ189" s="23" t="str">
        <f t="shared" si="164"/>
        <v/>
      </c>
      <c r="DK189" s="23" t="str">
        <f t="shared" si="165"/>
        <v/>
      </c>
      <c r="DL189" s="23" t="str">
        <f t="shared" si="166"/>
        <v/>
      </c>
      <c r="DM189" s="23" t="str">
        <f t="shared" si="167"/>
        <v/>
      </c>
      <c r="DN189" s="23" t="str">
        <f t="shared" si="168"/>
        <v/>
      </c>
      <c r="DO189" s="23" t="str">
        <f t="shared" si="169"/>
        <v/>
      </c>
      <c r="DP189" s="23" t="str">
        <f t="shared" si="170"/>
        <v/>
      </c>
      <c r="DQ189" s="23" t="str">
        <f t="shared" si="171"/>
        <v/>
      </c>
      <c r="DR189" s="23" t="str">
        <f t="shared" si="172"/>
        <v/>
      </c>
      <c r="DS189" s="23" t="str">
        <f t="shared" si="173"/>
        <v/>
      </c>
      <c r="DT189" s="23" t="str">
        <f t="shared" si="174"/>
        <v/>
      </c>
      <c r="DU189" s="23" t="str">
        <f t="shared" si="175"/>
        <v/>
      </c>
      <c r="DV189" s="23" t="str">
        <f t="shared" si="176"/>
        <v/>
      </c>
      <c r="DW189" s="23" t="str">
        <f t="shared" si="177"/>
        <v/>
      </c>
      <c r="DX189" s="23" t="str">
        <f t="shared" si="178"/>
        <v/>
      </c>
      <c r="DY189" s="23" t="str">
        <f t="shared" si="179"/>
        <v/>
      </c>
      <c r="DZ189" s="23" t="str">
        <f t="shared" si="180"/>
        <v/>
      </c>
      <c r="EA189" s="23" t="str">
        <f t="shared" si="181"/>
        <v/>
      </c>
      <c r="EB189" s="23" t="str">
        <f t="shared" si="182"/>
        <v/>
      </c>
      <c r="EC189" s="23" t="str">
        <f t="shared" si="183"/>
        <v/>
      </c>
      <c r="ED189" s="23" t="str">
        <f t="shared" si="184"/>
        <v/>
      </c>
      <c r="EE189" s="23" t="str">
        <f t="shared" si="185"/>
        <v/>
      </c>
    </row>
    <row r="190" spans="1:135" ht="11.25" customHeight="1">
      <c r="A190" s="21" t="s">
        <v>245</v>
      </c>
      <c r="B190" s="52" t="s">
        <v>77</v>
      </c>
      <c r="C190" s="105" t="s">
        <v>337</v>
      </c>
      <c r="D190" s="105" t="s">
        <v>338</v>
      </c>
      <c r="E190" s="52">
        <v>1</v>
      </c>
      <c r="F190" s="105" t="s">
        <v>341</v>
      </c>
      <c r="G190" s="108">
        <v>43622</v>
      </c>
      <c r="H190" s="108"/>
      <c r="I190" s="34"/>
      <c r="J190" s="30"/>
      <c r="K190" s="37"/>
      <c r="L190" s="34">
        <v>1</v>
      </c>
      <c r="M190" s="38" t="s">
        <v>343</v>
      </c>
      <c r="N190" s="87" t="s">
        <v>329</v>
      </c>
      <c r="O190" s="20">
        <f t="shared" si="250"/>
        <v>1</v>
      </c>
      <c r="P190" s="20">
        <f t="shared" si="251"/>
        <v>6</v>
      </c>
      <c r="Q190" s="20">
        <f t="shared" si="252"/>
        <v>2019</v>
      </c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DC190" s="23" t="str">
        <f t="shared" si="157"/>
        <v/>
      </c>
      <c r="DD190" s="23" t="str">
        <f t="shared" si="158"/>
        <v/>
      </c>
      <c r="DE190" s="23" t="str">
        <f t="shared" si="159"/>
        <v/>
      </c>
      <c r="DF190" s="23" t="str">
        <f t="shared" si="160"/>
        <v/>
      </c>
      <c r="DG190" s="23" t="str">
        <f t="shared" si="161"/>
        <v/>
      </c>
      <c r="DH190" s="23" t="str">
        <f t="shared" si="162"/>
        <v/>
      </c>
      <c r="DI190" s="23" t="str">
        <f t="shared" si="163"/>
        <v/>
      </c>
      <c r="DJ190" s="23" t="str">
        <f t="shared" si="164"/>
        <v/>
      </c>
      <c r="DK190" s="23" t="str">
        <f t="shared" si="165"/>
        <v/>
      </c>
      <c r="DL190" s="23" t="str">
        <f t="shared" si="166"/>
        <v/>
      </c>
      <c r="DM190" s="23" t="str">
        <f t="shared" si="167"/>
        <v/>
      </c>
      <c r="DN190" s="23" t="str">
        <f t="shared" si="168"/>
        <v/>
      </c>
      <c r="DO190" s="23" t="str">
        <f t="shared" si="169"/>
        <v/>
      </c>
      <c r="DP190" s="23" t="str">
        <f t="shared" si="170"/>
        <v/>
      </c>
      <c r="DQ190" s="23" t="str">
        <f t="shared" si="171"/>
        <v/>
      </c>
      <c r="DR190" s="23" t="str">
        <f t="shared" si="172"/>
        <v/>
      </c>
      <c r="DS190" s="23" t="str">
        <f t="shared" si="173"/>
        <v/>
      </c>
      <c r="DT190" s="23" t="str">
        <f t="shared" si="174"/>
        <v/>
      </c>
      <c r="DU190" s="23" t="str">
        <f t="shared" si="175"/>
        <v/>
      </c>
      <c r="DV190" s="23" t="str">
        <f t="shared" si="176"/>
        <v/>
      </c>
      <c r="DW190" s="23" t="str">
        <f t="shared" si="177"/>
        <v/>
      </c>
      <c r="DX190" s="23" t="str">
        <f t="shared" si="178"/>
        <v/>
      </c>
      <c r="DY190" s="23" t="str">
        <f t="shared" si="179"/>
        <v/>
      </c>
      <c r="DZ190" s="23" t="str">
        <f t="shared" si="180"/>
        <v/>
      </c>
      <c r="EA190" s="23" t="str">
        <f t="shared" si="181"/>
        <v/>
      </c>
      <c r="EB190" s="23" t="str">
        <f t="shared" si="182"/>
        <v/>
      </c>
      <c r="EC190" s="23" t="str">
        <f t="shared" si="183"/>
        <v/>
      </c>
      <c r="ED190" s="23" t="str">
        <f t="shared" si="184"/>
        <v/>
      </c>
      <c r="EE190" s="23" t="str">
        <f t="shared" si="185"/>
        <v/>
      </c>
    </row>
    <row r="191" spans="1:135" ht="11.25" customHeight="1">
      <c r="A191" s="70" t="s">
        <v>245</v>
      </c>
      <c r="B191" s="80" t="s">
        <v>79</v>
      </c>
      <c r="C191" s="106" t="s">
        <v>332</v>
      </c>
      <c r="D191" s="106" t="s">
        <v>333</v>
      </c>
      <c r="E191" s="80">
        <v>1</v>
      </c>
      <c r="F191" s="106" t="s">
        <v>342</v>
      </c>
      <c r="G191" s="109">
        <v>43637</v>
      </c>
      <c r="H191" s="109"/>
      <c r="I191" s="72"/>
      <c r="J191" s="73"/>
      <c r="K191" s="74"/>
      <c r="L191" s="72">
        <v>1</v>
      </c>
      <c r="M191" s="111" t="s">
        <v>343</v>
      </c>
      <c r="N191" s="74" t="s">
        <v>328</v>
      </c>
      <c r="O191" s="76">
        <f t="shared" ref="O191:O192" si="253">IF(DAY(G191)&lt;=10,1,IF(DAY(G191)&gt;20,3,2))</f>
        <v>3</v>
      </c>
      <c r="P191" s="76">
        <f t="shared" ref="P191:P192" si="254">MONTH(G191)</f>
        <v>6</v>
      </c>
      <c r="Q191" s="76">
        <f t="shared" ref="Q191:Q192" si="255">YEAR(G191)</f>
        <v>2019</v>
      </c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DC191" s="23" t="str">
        <f t="shared" si="157"/>
        <v/>
      </c>
      <c r="DD191" s="23" t="str">
        <f t="shared" si="158"/>
        <v/>
      </c>
      <c r="DE191" s="23" t="str">
        <f t="shared" si="159"/>
        <v/>
      </c>
      <c r="DF191" s="23" t="str">
        <f t="shared" si="160"/>
        <v/>
      </c>
      <c r="DG191" s="23" t="str">
        <f t="shared" si="161"/>
        <v/>
      </c>
      <c r="DH191" s="23" t="str">
        <f t="shared" si="162"/>
        <v/>
      </c>
      <c r="DI191" s="23" t="str">
        <f t="shared" si="163"/>
        <v/>
      </c>
      <c r="DJ191" s="23" t="str">
        <f t="shared" si="164"/>
        <v/>
      </c>
      <c r="DK191" s="23" t="str">
        <f t="shared" si="165"/>
        <v/>
      </c>
      <c r="DL191" s="23" t="str">
        <f t="shared" si="166"/>
        <v/>
      </c>
      <c r="DM191" s="23" t="str">
        <f t="shared" si="167"/>
        <v/>
      </c>
      <c r="DN191" s="23" t="str">
        <f t="shared" si="168"/>
        <v/>
      </c>
      <c r="DO191" s="23" t="str">
        <f t="shared" si="169"/>
        <v/>
      </c>
      <c r="DP191" s="23" t="str">
        <f t="shared" si="170"/>
        <v/>
      </c>
      <c r="DQ191" s="23" t="str">
        <f t="shared" si="171"/>
        <v/>
      </c>
      <c r="DR191" s="23" t="str">
        <f t="shared" si="172"/>
        <v/>
      </c>
      <c r="DS191" s="23" t="str">
        <f t="shared" si="173"/>
        <v/>
      </c>
      <c r="DT191" s="23" t="str">
        <f t="shared" si="174"/>
        <v/>
      </c>
      <c r="DU191" s="23" t="str">
        <f t="shared" si="175"/>
        <v/>
      </c>
      <c r="DV191" s="23" t="str">
        <f t="shared" si="176"/>
        <v/>
      </c>
      <c r="DW191" s="23" t="str">
        <f t="shared" si="177"/>
        <v/>
      </c>
      <c r="DX191" s="23" t="str">
        <f t="shared" si="178"/>
        <v/>
      </c>
      <c r="DY191" s="23" t="str">
        <f t="shared" si="179"/>
        <v/>
      </c>
      <c r="DZ191" s="23" t="str">
        <f t="shared" si="180"/>
        <v/>
      </c>
      <c r="EA191" s="23" t="str">
        <f t="shared" si="181"/>
        <v/>
      </c>
      <c r="EB191" s="23" t="str">
        <f t="shared" si="182"/>
        <v/>
      </c>
      <c r="EC191" s="23" t="str">
        <f t="shared" si="183"/>
        <v/>
      </c>
      <c r="ED191" s="23" t="str">
        <f t="shared" si="184"/>
        <v/>
      </c>
      <c r="EE191" s="23" t="str">
        <f t="shared" si="185"/>
        <v/>
      </c>
    </row>
    <row r="192" spans="1:135" ht="11.25" customHeight="1">
      <c r="A192" s="21" t="s">
        <v>245</v>
      </c>
      <c r="B192" s="52" t="s">
        <v>79</v>
      </c>
      <c r="C192" s="105" t="s">
        <v>334</v>
      </c>
      <c r="D192" s="105" t="s">
        <v>335</v>
      </c>
      <c r="E192" s="52">
        <v>1</v>
      </c>
      <c r="F192" s="105" t="s">
        <v>223</v>
      </c>
      <c r="G192" s="108">
        <v>43732</v>
      </c>
      <c r="H192" s="108">
        <v>43735</v>
      </c>
      <c r="I192" s="34"/>
      <c r="J192" s="30"/>
      <c r="K192" s="37"/>
      <c r="L192" s="34">
        <v>1</v>
      </c>
      <c r="M192" s="38" t="s">
        <v>343</v>
      </c>
      <c r="N192" s="87" t="s">
        <v>329</v>
      </c>
      <c r="O192" s="20">
        <f t="shared" si="253"/>
        <v>3</v>
      </c>
      <c r="P192" s="20">
        <f t="shared" si="254"/>
        <v>9</v>
      </c>
      <c r="Q192" s="20">
        <f t="shared" si="255"/>
        <v>2019</v>
      </c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  <c r="AR192" s="29"/>
      <c r="AS192" s="29"/>
      <c r="AT192" s="29"/>
      <c r="AU192" s="29"/>
      <c r="AV192" s="29"/>
      <c r="AW192" s="29"/>
      <c r="AX192" s="29"/>
      <c r="AY192" s="29"/>
      <c r="AZ192" s="29"/>
      <c r="BA192" s="29"/>
      <c r="BB192" s="29"/>
      <c r="DC192" s="23" t="str">
        <f t="shared" si="157"/>
        <v/>
      </c>
      <c r="DD192" s="23" t="str">
        <f t="shared" si="158"/>
        <v/>
      </c>
      <c r="DE192" s="23" t="str">
        <f t="shared" si="159"/>
        <v/>
      </c>
      <c r="DF192" s="23" t="str">
        <f t="shared" si="160"/>
        <v/>
      </c>
      <c r="DG192" s="23" t="str">
        <f t="shared" si="161"/>
        <v/>
      </c>
      <c r="DH192" s="23" t="str">
        <f t="shared" si="162"/>
        <v/>
      </c>
      <c r="DI192" s="23" t="str">
        <f t="shared" si="163"/>
        <v/>
      </c>
      <c r="DJ192" s="23" t="str">
        <f t="shared" si="164"/>
        <v/>
      </c>
      <c r="DK192" s="23" t="str">
        <f t="shared" si="165"/>
        <v/>
      </c>
      <c r="DL192" s="23" t="str">
        <f t="shared" si="166"/>
        <v/>
      </c>
      <c r="DM192" s="23" t="str">
        <f t="shared" si="167"/>
        <v/>
      </c>
      <c r="DN192" s="23" t="str">
        <f t="shared" si="168"/>
        <v/>
      </c>
      <c r="DO192" s="23" t="str">
        <f t="shared" si="169"/>
        <v/>
      </c>
      <c r="DP192" s="23" t="str">
        <f t="shared" si="170"/>
        <v/>
      </c>
      <c r="DQ192" s="23" t="str">
        <f t="shared" si="171"/>
        <v/>
      </c>
      <c r="DR192" s="23" t="str">
        <f t="shared" si="172"/>
        <v/>
      </c>
      <c r="DS192" s="23" t="str">
        <f t="shared" si="173"/>
        <v/>
      </c>
      <c r="DT192" s="23" t="str">
        <f t="shared" si="174"/>
        <v/>
      </c>
      <c r="DU192" s="23" t="str">
        <f t="shared" si="175"/>
        <v/>
      </c>
      <c r="DV192" s="23" t="str">
        <f t="shared" si="176"/>
        <v/>
      </c>
      <c r="DW192" s="23" t="str">
        <f t="shared" si="177"/>
        <v/>
      </c>
      <c r="DX192" s="23" t="str">
        <f t="shared" si="178"/>
        <v/>
      </c>
      <c r="DY192" s="23" t="str">
        <f t="shared" si="179"/>
        <v/>
      </c>
      <c r="DZ192" s="23" t="str">
        <f t="shared" si="180"/>
        <v/>
      </c>
      <c r="EA192" s="23" t="str">
        <f t="shared" si="181"/>
        <v/>
      </c>
      <c r="EB192" s="23" t="str">
        <f t="shared" si="182"/>
        <v/>
      </c>
      <c r="EC192" s="23" t="str">
        <f t="shared" si="183"/>
        <v/>
      </c>
      <c r="ED192" s="23" t="str">
        <f t="shared" si="184"/>
        <v/>
      </c>
      <c r="EE192" s="23" t="str">
        <f t="shared" si="185"/>
        <v/>
      </c>
    </row>
    <row r="193" spans="1:135" ht="11.25" customHeight="1">
      <c r="A193" s="70" t="s">
        <v>245</v>
      </c>
      <c r="B193" s="80" t="s">
        <v>81</v>
      </c>
      <c r="C193" s="106" t="s">
        <v>158</v>
      </c>
      <c r="D193" s="106" t="s">
        <v>138</v>
      </c>
      <c r="E193" s="80">
        <v>1</v>
      </c>
      <c r="F193" s="106"/>
      <c r="G193" s="109">
        <v>43608</v>
      </c>
      <c r="H193" s="109">
        <v>43614</v>
      </c>
      <c r="I193" s="72"/>
      <c r="J193" s="73"/>
      <c r="K193" s="74"/>
      <c r="L193" s="72">
        <v>1</v>
      </c>
      <c r="M193" s="111" t="s">
        <v>343</v>
      </c>
      <c r="N193" s="74" t="s">
        <v>328</v>
      </c>
      <c r="O193" s="76">
        <f t="shared" ref="O193:O194" si="256">IF(DAY(G193)&lt;=10,1,IF(DAY(G193)&gt;20,3,2))</f>
        <v>3</v>
      </c>
      <c r="P193" s="76">
        <f t="shared" ref="P193:P194" si="257">MONTH(G193)</f>
        <v>5</v>
      </c>
      <c r="Q193" s="76">
        <f t="shared" ref="Q193:Q194" si="258">YEAR(G193)</f>
        <v>2019</v>
      </c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  <c r="AR193" s="29"/>
      <c r="AS193" s="29"/>
      <c r="AT193" s="29"/>
      <c r="AU193" s="29"/>
      <c r="AV193" s="29"/>
      <c r="AW193" s="29"/>
      <c r="AX193" s="29"/>
      <c r="AY193" s="29"/>
      <c r="AZ193" s="29"/>
      <c r="BA193" s="29"/>
      <c r="BB193" s="29"/>
      <c r="DC193" s="23" t="str">
        <f t="shared" si="157"/>
        <v/>
      </c>
      <c r="DD193" s="23" t="str">
        <f t="shared" si="158"/>
        <v/>
      </c>
      <c r="DE193" s="23" t="str">
        <f t="shared" si="159"/>
        <v/>
      </c>
      <c r="DF193" s="23" t="str">
        <f t="shared" si="160"/>
        <v/>
      </c>
      <c r="DG193" s="23" t="str">
        <f t="shared" si="161"/>
        <v/>
      </c>
      <c r="DH193" s="23" t="str">
        <f t="shared" si="162"/>
        <v/>
      </c>
      <c r="DI193" s="23" t="str">
        <f t="shared" si="163"/>
        <v/>
      </c>
      <c r="DJ193" s="23" t="str">
        <f t="shared" si="164"/>
        <v/>
      </c>
      <c r="DK193" s="23" t="str">
        <f t="shared" si="165"/>
        <v/>
      </c>
      <c r="DL193" s="23" t="str">
        <f t="shared" si="166"/>
        <v/>
      </c>
      <c r="DM193" s="23" t="str">
        <f t="shared" si="167"/>
        <v/>
      </c>
      <c r="DN193" s="23" t="str">
        <f t="shared" si="168"/>
        <v/>
      </c>
      <c r="DO193" s="23" t="str">
        <f t="shared" si="169"/>
        <v/>
      </c>
      <c r="DP193" s="23" t="str">
        <f t="shared" si="170"/>
        <v/>
      </c>
      <c r="DQ193" s="23" t="str">
        <f t="shared" si="171"/>
        <v/>
      </c>
      <c r="DR193" s="23" t="str">
        <f t="shared" si="172"/>
        <v/>
      </c>
      <c r="DS193" s="23" t="str">
        <f t="shared" si="173"/>
        <v/>
      </c>
      <c r="DT193" s="23" t="str">
        <f t="shared" si="174"/>
        <v/>
      </c>
      <c r="DU193" s="23" t="str">
        <f t="shared" si="175"/>
        <v/>
      </c>
      <c r="DV193" s="23" t="str">
        <f t="shared" si="176"/>
        <v/>
      </c>
      <c r="DW193" s="23" t="str">
        <f t="shared" si="177"/>
        <v/>
      </c>
      <c r="DX193" s="23" t="str">
        <f t="shared" si="178"/>
        <v/>
      </c>
      <c r="DY193" s="23" t="str">
        <f t="shared" si="179"/>
        <v/>
      </c>
      <c r="DZ193" s="23" t="str">
        <f t="shared" si="180"/>
        <v/>
      </c>
      <c r="EA193" s="23" t="str">
        <f t="shared" si="181"/>
        <v/>
      </c>
      <c r="EB193" s="23" t="str">
        <f t="shared" si="182"/>
        <v/>
      </c>
      <c r="EC193" s="23" t="str">
        <f t="shared" si="183"/>
        <v/>
      </c>
      <c r="ED193" s="23" t="str">
        <f t="shared" si="184"/>
        <v/>
      </c>
      <c r="EE193" s="23" t="str">
        <f t="shared" si="185"/>
        <v/>
      </c>
    </row>
    <row r="194" spans="1:135" ht="11.25" customHeight="1">
      <c r="A194" s="21" t="s">
        <v>245</v>
      </c>
      <c r="B194" s="52" t="s">
        <v>81</v>
      </c>
      <c r="C194" s="105" t="s">
        <v>186</v>
      </c>
      <c r="D194" s="105" t="s">
        <v>141</v>
      </c>
      <c r="E194" s="52">
        <v>1</v>
      </c>
      <c r="F194" s="105" t="s">
        <v>342</v>
      </c>
      <c r="G194" s="108">
        <v>43639</v>
      </c>
      <c r="H194" s="108">
        <v>43652</v>
      </c>
      <c r="I194" s="34"/>
      <c r="J194" s="30"/>
      <c r="K194" s="37"/>
      <c r="L194" s="34">
        <v>1</v>
      </c>
      <c r="M194" s="38" t="s">
        <v>343</v>
      </c>
      <c r="N194" s="87" t="s">
        <v>329</v>
      </c>
      <c r="O194" s="20">
        <f t="shared" si="256"/>
        <v>3</v>
      </c>
      <c r="P194" s="20">
        <f t="shared" si="257"/>
        <v>6</v>
      </c>
      <c r="Q194" s="20">
        <f t="shared" si="258"/>
        <v>2019</v>
      </c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DC194" s="23" t="str">
        <f t="shared" si="157"/>
        <v/>
      </c>
      <c r="DD194" s="23" t="str">
        <f t="shared" si="158"/>
        <v/>
      </c>
      <c r="DE194" s="23" t="str">
        <f t="shared" si="159"/>
        <v/>
      </c>
      <c r="DF194" s="23" t="str">
        <f t="shared" si="160"/>
        <v/>
      </c>
      <c r="DG194" s="23" t="str">
        <f t="shared" si="161"/>
        <v/>
      </c>
      <c r="DH194" s="23" t="str">
        <f t="shared" si="162"/>
        <v/>
      </c>
      <c r="DI194" s="23" t="str">
        <f t="shared" si="163"/>
        <v/>
      </c>
      <c r="DJ194" s="23" t="str">
        <f t="shared" si="164"/>
        <v/>
      </c>
      <c r="DK194" s="23" t="str">
        <f t="shared" si="165"/>
        <v/>
      </c>
      <c r="DL194" s="23" t="str">
        <f t="shared" si="166"/>
        <v/>
      </c>
      <c r="DM194" s="23" t="str">
        <f t="shared" si="167"/>
        <v/>
      </c>
      <c r="DN194" s="23" t="str">
        <f t="shared" si="168"/>
        <v/>
      </c>
      <c r="DO194" s="23" t="str">
        <f t="shared" si="169"/>
        <v/>
      </c>
      <c r="DP194" s="23" t="str">
        <f t="shared" si="170"/>
        <v/>
      </c>
      <c r="DQ194" s="23" t="str">
        <f t="shared" si="171"/>
        <v/>
      </c>
      <c r="DR194" s="23" t="str">
        <f t="shared" si="172"/>
        <v/>
      </c>
      <c r="DS194" s="23" t="str">
        <f t="shared" si="173"/>
        <v/>
      </c>
      <c r="DT194" s="23" t="str">
        <f t="shared" si="174"/>
        <v/>
      </c>
      <c r="DU194" s="23" t="str">
        <f t="shared" si="175"/>
        <v/>
      </c>
      <c r="DV194" s="23" t="str">
        <f t="shared" si="176"/>
        <v/>
      </c>
      <c r="DW194" s="23" t="str">
        <f t="shared" si="177"/>
        <v/>
      </c>
      <c r="DX194" s="23" t="str">
        <f t="shared" si="178"/>
        <v/>
      </c>
      <c r="DY194" s="23" t="str">
        <f t="shared" si="179"/>
        <v/>
      </c>
      <c r="DZ194" s="23" t="str">
        <f t="shared" si="180"/>
        <v/>
      </c>
      <c r="EA194" s="23" t="str">
        <f t="shared" si="181"/>
        <v/>
      </c>
      <c r="EB194" s="23" t="str">
        <f t="shared" si="182"/>
        <v/>
      </c>
      <c r="EC194" s="23" t="str">
        <f t="shared" si="183"/>
        <v/>
      </c>
      <c r="ED194" s="23" t="str">
        <f t="shared" si="184"/>
        <v/>
      </c>
      <c r="EE194" s="23" t="str">
        <f t="shared" si="185"/>
        <v/>
      </c>
    </row>
    <row r="195" spans="1:135" ht="11.25" customHeight="1">
      <c r="A195" s="70" t="s">
        <v>245</v>
      </c>
      <c r="B195" s="80" t="s">
        <v>81</v>
      </c>
      <c r="C195" s="106" t="s">
        <v>186</v>
      </c>
      <c r="D195" s="106" t="s">
        <v>141</v>
      </c>
      <c r="E195" s="80">
        <v>1</v>
      </c>
      <c r="F195" s="106"/>
      <c r="G195" s="109">
        <v>43694</v>
      </c>
      <c r="H195" s="109">
        <v>43695</v>
      </c>
      <c r="I195" s="72"/>
      <c r="J195" s="73"/>
      <c r="K195" s="74"/>
      <c r="L195" s="72">
        <v>1</v>
      </c>
      <c r="M195" s="111" t="s">
        <v>343</v>
      </c>
      <c r="N195" s="74" t="s">
        <v>328</v>
      </c>
      <c r="O195" s="76">
        <f t="shared" ref="O195:O196" si="259">IF(DAY(G195)&lt;=10,1,IF(DAY(G195)&gt;20,3,2))</f>
        <v>2</v>
      </c>
      <c r="P195" s="76">
        <f t="shared" ref="P195:P196" si="260">MONTH(G195)</f>
        <v>8</v>
      </c>
      <c r="Q195" s="76">
        <f t="shared" ref="Q195:Q196" si="261">YEAR(G195)</f>
        <v>2019</v>
      </c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9"/>
      <c r="AV195" s="29"/>
      <c r="AW195" s="29"/>
      <c r="AX195" s="29"/>
      <c r="AY195" s="29"/>
      <c r="AZ195" s="29"/>
      <c r="BA195" s="29"/>
      <c r="BB195" s="29"/>
      <c r="DC195" s="23" t="str">
        <f t="shared" si="157"/>
        <v/>
      </c>
      <c r="DD195" s="23" t="str">
        <f t="shared" si="158"/>
        <v/>
      </c>
      <c r="DE195" s="23" t="str">
        <f t="shared" si="159"/>
        <v/>
      </c>
      <c r="DF195" s="23" t="str">
        <f t="shared" si="160"/>
        <v/>
      </c>
      <c r="DG195" s="23" t="str">
        <f t="shared" si="161"/>
        <v/>
      </c>
      <c r="DH195" s="23" t="str">
        <f t="shared" si="162"/>
        <v/>
      </c>
      <c r="DI195" s="23" t="str">
        <f t="shared" si="163"/>
        <v/>
      </c>
      <c r="DJ195" s="23" t="str">
        <f t="shared" si="164"/>
        <v/>
      </c>
      <c r="DK195" s="23" t="str">
        <f t="shared" si="165"/>
        <v/>
      </c>
      <c r="DL195" s="23" t="str">
        <f t="shared" si="166"/>
        <v/>
      </c>
      <c r="DM195" s="23" t="str">
        <f t="shared" si="167"/>
        <v/>
      </c>
      <c r="DN195" s="23" t="str">
        <f t="shared" si="168"/>
        <v/>
      </c>
      <c r="DO195" s="23" t="str">
        <f t="shared" si="169"/>
        <v/>
      </c>
      <c r="DP195" s="23" t="str">
        <f t="shared" si="170"/>
        <v/>
      </c>
      <c r="DQ195" s="23" t="str">
        <f t="shared" si="171"/>
        <v/>
      </c>
      <c r="DR195" s="23" t="str">
        <f t="shared" si="172"/>
        <v/>
      </c>
      <c r="DS195" s="23" t="str">
        <f t="shared" si="173"/>
        <v/>
      </c>
      <c r="DT195" s="23" t="str">
        <f t="shared" si="174"/>
        <v/>
      </c>
      <c r="DU195" s="23" t="str">
        <f t="shared" si="175"/>
        <v/>
      </c>
      <c r="DV195" s="23" t="str">
        <f t="shared" si="176"/>
        <v/>
      </c>
      <c r="DW195" s="23" t="str">
        <f t="shared" si="177"/>
        <v/>
      </c>
      <c r="DX195" s="23" t="str">
        <f t="shared" si="178"/>
        <v/>
      </c>
      <c r="DY195" s="23" t="str">
        <f t="shared" si="179"/>
        <v/>
      </c>
      <c r="DZ195" s="23" t="str">
        <f t="shared" si="180"/>
        <v/>
      </c>
      <c r="EA195" s="23" t="str">
        <f t="shared" si="181"/>
        <v/>
      </c>
      <c r="EB195" s="23" t="str">
        <f t="shared" si="182"/>
        <v/>
      </c>
      <c r="EC195" s="23" t="str">
        <f t="shared" si="183"/>
        <v/>
      </c>
      <c r="ED195" s="23" t="str">
        <f t="shared" si="184"/>
        <v/>
      </c>
      <c r="EE195" s="23" t="str">
        <f t="shared" si="185"/>
        <v/>
      </c>
    </row>
    <row r="196" spans="1:135" ht="11.25" customHeight="1">
      <c r="A196" s="21" t="s">
        <v>245</v>
      </c>
      <c r="B196" s="52" t="s">
        <v>81</v>
      </c>
      <c r="C196" s="105" t="s">
        <v>336</v>
      </c>
      <c r="D196" s="105" t="s">
        <v>153</v>
      </c>
      <c r="E196" s="52">
        <v>1</v>
      </c>
      <c r="F196" s="105"/>
      <c r="G196" s="108">
        <v>43732</v>
      </c>
      <c r="H196" s="108"/>
      <c r="I196" s="34"/>
      <c r="J196" s="30"/>
      <c r="K196" s="37"/>
      <c r="L196" s="34">
        <v>1</v>
      </c>
      <c r="M196" s="38" t="s">
        <v>343</v>
      </c>
      <c r="N196" s="87" t="s">
        <v>329</v>
      </c>
      <c r="O196" s="20">
        <f t="shared" si="259"/>
        <v>3</v>
      </c>
      <c r="P196" s="20">
        <f t="shared" si="260"/>
        <v>9</v>
      </c>
      <c r="Q196" s="20">
        <f t="shared" si="261"/>
        <v>2019</v>
      </c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  <c r="AR196" s="29"/>
      <c r="AS196" s="29"/>
      <c r="AT196" s="29"/>
      <c r="AU196" s="29"/>
      <c r="AV196" s="29"/>
      <c r="AW196" s="29"/>
      <c r="AX196" s="29"/>
      <c r="AY196" s="29"/>
      <c r="AZ196" s="29"/>
      <c r="BA196" s="29"/>
      <c r="BB196" s="29"/>
      <c r="DC196" s="23" t="str">
        <f t="shared" si="157"/>
        <v/>
      </c>
      <c r="DD196" s="23" t="str">
        <f t="shared" si="158"/>
        <v/>
      </c>
      <c r="DE196" s="23" t="str">
        <f t="shared" si="159"/>
        <v/>
      </c>
      <c r="DF196" s="23" t="str">
        <f t="shared" si="160"/>
        <v/>
      </c>
      <c r="DG196" s="23" t="str">
        <f t="shared" si="161"/>
        <v/>
      </c>
      <c r="DH196" s="23" t="str">
        <f t="shared" si="162"/>
        <v/>
      </c>
      <c r="DI196" s="23" t="str">
        <f t="shared" si="163"/>
        <v/>
      </c>
      <c r="DJ196" s="23" t="str">
        <f t="shared" si="164"/>
        <v/>
      </c>
      <c r="DK196" s="23" t="str">
        <f t="shared" si="165"/>
        <v/>
      </c>
      <c r="DL196" s="23" t="str">
        <f t="shared" si="166"/>
        <v/>
      </c>
      <c r="DM196" s="23" t="str">
        <f t="shared" si="167"/>
        <v/>
      </c>
      <c r="DN196" s="23" t="str">
        <f t="shared" si="168"/>
        <v/>
      </c>
      <c r="DO196" s="23" t="str">
        <f t="shared" si="169"/>
        <v/>
      </c>
      <c r="DP196" s="23" t="str">
        <f t="shared" si="170"/>
        <v/>
      </c>
      <c r="DQ196" s="23" t="str">
        <f t="shared" si="171"/>
        <v/>
      </c>
      <c r="DR196" s="23" t="str">
        <f t="shared" si="172"/>
        <v/>
      </c>
      <c r="DS196" s="23" t="str">
        <f t="shared" si="173"/>
        <v/>
      </c>
      <c r="DT196" s="23" t="str">
        <f t="shared" si="174"/>
        <v/>
      </c>
      <c r="DU196" s="23" t="str">
        <f t="shared" si="175"/>
        <v/>
      </c>
      <c r="DV196" s="23" t="str">
        <f t="shared" si="176"/>
        <v/>
      </c>
      <c r="DW196" s="23" t="str">
        <f t="shared" si="177"/>
        <v/>
      </c>
      <c r="DX196" s="23" t="str">
        <f t="shared" si="178"/>
        <v/>
      </c>
      <c r="DY196" s="23" t="str">
        <f t="shared" si="179"/>
        <v/>
      </c>
      <c r="DZ196" s="23" t="str">
        <f t="shared" si="180"/>
        <v/>
      </c>
      <c r="EA196" s="23" t="str">
        <f t="shared" si="181"/>
        <v/>
      </c>
      <c r="EB196" s="23" t="str">
        <f t="shared" si="182"/>
        <v/>
      </c>
      <c r="EC196" s="23" t="str">
        <f t="shared" si="183"/>
        <v/>
      </c>
      <c r="ED196" s="23" t="str">
        <f t="shared" si="184"/>
        <v/>
      </c>
      <c r="EE196" s="23" t="str">
        <f t="shared" si="185"/>
        <v/>
      </c>
    </row>
    <row r="197" spans="1:135" ht="11.25" customHeight="1">
      <c r="A197" s="70" t="s">
        <v>245</v>
      </c>
      <c r="B197" s="80" t="s">
        <v>81</v>
      </c>
      <c r="C197" s="106" t="s">
        <v>186</v>
      </c>
      <c r="D197" s="106" t="s">
        <v>141</v>
      </c>
      <c r="E197" s="80">
        <v>1</v>
      </c>
      <c r="F197" s="106"/>
      <c r="G197" s="109">
        <v>43735</v>
      </c>
      <c r="H197" s="109"/>
      <c r="I197" s="72"/>
      <c r="J197" s="73"/>
      <c r="K197" s="74"/>
      <c r="L197" s="72">
        <v>1</v>
      </c>
      <c r="M197" s="111" t="s">
        <v>343</v>
      </c>
      <c r="N197" s="74" t="s">
        <v>328</v>
      </c>
      <c r="O197" s="76">
        <f t="shared" ref="O197:O198" si="262">IF(DAY(G197)&lt;=10,1,IF(DAY(G197)&gt;20,3,2))</f>
        <v>3</v>
      </c>
      <c r="P197" s="76">
        <f t="shared" ref="P197:P198" si="263">MONTH(G197)</f>
        <v>9</v>
      </c>
      <c r="Q197" s="76">
        <f t="shared" ref="Q197:Q198" si="264">YEAR(G197)</f>
        <v>2019</v>
      </c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  <c r="AR197" s="29"/>
      <c r="AS197" s="29"/>
      <c r="AT197" s="29"/>
      <c r="AU197" s="29"/>
      <c r="AV197" s="29"/>
      <c r="AW197" s="29"/>
      <c r="AX197" s="29"/>
      <c r="AY197" s="29"/>
      <c r="AZ197" s="29"/>
      <c r="BA197" s="29"/>
      <c r="BB197" s="29"/>
      <c r="DC197" s="23" t="str">
        <f t="shared" si="157"/>
        <v/>
      </c>
      <c r="DD197" s="23" t="str">
        <f t="shared" si="158"/>
        <v/>
      </c>
      <c r="DE197" s="23" t="str">
        <f t="shared" si="159"/>
        <v/>
      </c>
      <c r="DF197" s="23" t="str">
        <f t="shared" si="160"/>
        <v/>
      </c>
      <c r="DG197" s="23" t="str">
        <f t="shared" si="161"/>
        <v/>
      </c>
      <c r="DH197" s="23" t="str">
        <f t="shared" si="162"/>
        <v/>
      </c>
      <c r="DI197" s="23" t="str">
        <f t="shared" si="163"/>
        <v/>
      </c>
      <c r="DJ197" s="23" t="str">
        <f t="shared" si="164"/>
        <v/>
      </c>
      <c r="DK197" s="23" t="str">
        <f t="shared" si="165"/>
        <v/>
      </c>
      <c r="DL197" s="23" t="str">
        <f t="shared" si="166"/>
        <v/>
      </c>
      <c r="DM197" s="23" t="str">
        <f t="shared" si="167"/>
        <v/>
      </c>
      <c r="DN197" s="23" t="str">
        <f t="shared" si="168"/>
        <v/>
      </c>
      <c r="DO197" s="23" t="str">
        <f t="shared" si="169"/>
        <v/>
      </c>
      <c r="DP197" s="23" t="str">
        <f t="shared" si="170"/>
        <v/>
      </c>
      <c r="DQ197" s="23" t="str">
        <f t="shared" si="171"/>
        <v/>
      </c>
      <c r="DR197" s="23" t="str">
        <f t="shared" si="172"/>
        <v/>
      </c>
      <c r="DS197" s="23" t="str">
        <f t="shared" si="173"/>
        <v/>
      </c>
      <c r="DT197" s="23" t="str">
        <f t="shared" si="174"/>
        <v/>
      </c>
      <c r="DU197" s="23" t="str">
        <f t="shared" si="175"/>
        <v/>
      </c>
      <c r="DV197" s="23" t="str">
        <f t="shared" si="176"/>
        <v/>
      </c>
      <c r="DW197" s="23" t="str">
        <f t="shared" si="177"/>
        <v/>
      </c>
      <c r="DX197" s="23" t="str">
        <f t="shared" si="178"/>
        <v/>
      </c>
      <c r="DY197" s="23" t="str">
        <f t="shared" si="179"/>
        <v/>
      </c>
      <c r="DZ197" s="23" t="str">
        <f t="shared" si="180"/>
        <v/>
      </c>
      <c r="EA197" s="23" t="str">
        <f t="shared" si="181"/>
        <v/>
      </c>
      <c r="EB197" s="23" t="str">
        <f t="shared" si="182"/>
        <v/>
      </c>
      <c r="EC197" s="23" t="str">
        <f t="shared" si="183"/>
        <v/>
      </c>
      <c r="ED197" s="23" t="str">
        <f t="shared" si="184"/>
        <v/>
      </c>
      <c r="EE197" s="23" t="str">
        <f t="shared" si="185"/>
        <v/>
      </c>
    </row>
    <row r="198" spans="1:135" ht="11.25" customHeight="1">
      <c r="A198" s="21" t="s">
        <v>245</v>
      </c>
      <c r="B198" s="52" t="s">
        <v>81</v>
      </c>
      <c r="C198" s="105" t="s">
        <v>143</v>
      </c>
      <c r="D198" s="105" t="s">
        <v>153</v>
      </c>
      <c r="E198" s="52">
        <v>1</v>
      </c>
      <c r="F198" s="105"/>
      <c r="G198" s="108">
        <v>43762</v>
      </c>
      <c r="H198" s="108">
        <v>43764</v>
      </c>
      <c r="I198" s="34"/>
      <c r="J198" s="30"/>
      <c r="K198" s="37"/>
      <c r="L198" s="34">
        <v>1</v>
      </c>
      <c r="M198" s="38" t="s">
        <v>343</v>
      </c>
      <c r="N198" s="87" t="s">
        <v>329</v>
      </c>
      <c r="O198" s="20">
        <f t="shared" si="262"/>
        <v>3</v>
      </c>
      <c r="P198" s="20">
        <f t="shared" si="263"/>
        <v>10</v>
      </c>
      <c r="Q198" s="20">
        <f t="shared" si="264"/>
        <v>2019</v>
      </c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  <c r="AR198" s="29"/>
      <c r="AS198" s="29"/>
      <c r="AT198" s="29"/>
      <c r="AU198" s="29"/>
      <c r="AV198" s="29"/>
      <c r="AW198" s="29"/>
      <c r="AX198" s="29"/>
      <c r="AY198" s="29"/>
      <c r="AZ198" s="29"/>
      <c r="BA198" s="29"/>
      <c r="BB198" s="29"/>
      <c r="DC198" s="23" t="str">
        <f t="shared" si="157"/>
        <v/>
      </c>
      <c r="DD198" s="23" t="str">
        <f t="shared" si="158"/>
        <v/>
      </c>
      <c r="DE198" s="23" t="str">
        <f t="shared" si="159"/>
        <v/>
      </c>
      <c r="DF198" s="23" t="str">
        <f t="shared" si="160"/>
        <v/>
      </c>
      <c r="DG198" s="23" t="str">
        <f t="shared" si="161"/>
        <v/>
      </c>
      <c r="DH198" s="23" t="str">
        <f t="shared" si="162"/>
        <v/>
      </c>
      <c r="DI198" s="23" t="str">
        <f t="shared" si="163"/>
        <v/>
      </c>
      <c r="DJ198" s="23" t="str">
        <f t="shared" si="164"/>
        <v/>
      </c>
      <c r="DK198" s="23" t="str">
        <f t="shared" si="165"/>
        <v/>
      </c>
      <c r="DL198" s="23" t="str">
        <f t="shared" si="166"/>
        <v/>
      </c>
      <c r="DM198" s="23" t="str">
        <f t="shared" si="167"/>
        <v/>
      </c>
      <c r="DN198" s="23" t="str">
        <f t="shared" si="168"/>
        <v/>
      </c>
      <c r="DO198" s="23" t="str">
        <f t="shared" si="169"/>
        <v/>
      </c>
      <c r="DP198" s="23" t="str">
        <f t="shared" si="170"/>
        <v/>
      </c>
      <c r="DQ198" s="23" t="str">
        <f t="shared" si="171"/>
        <v/>
      </c>
      <c r="DR198" s="23" t="str">
        <f t="shared" si="172"/>
        <v/>
      </c>
      <c r="DS198" s="23" t="str">
        <f t="shared" si="173"/>
        <v/>
      </c>
      <c r="DT198" s="23" t="str">
        <f t="shared" si="174"/>
        <v/>
      </c>
      <c r="DU198" s="23" t="str">
        <f t="shared" si="175"/>
        <v/>
      </c>
      <c r="DV198" s="23" t="str">
        <f t="shared" si="176"/>
        <v/>
      </c>
      <c r="DW198" s="23" t="str">
        <f t="shared" si="177"/>
        <v/>
      </c>
      <c r="DX198" s="23" t="str">
        <f t="shared" si="178"/>
        <v/>
      </c>
      <c r="DY198" s="23" t="str">
        <f t="shared" si="179"/>
        <v/>
      </c>
      <c r="DZ198" s="23" t="str">
        <f t="shared" si="180"/>
        <v/>
      </c>
      <c r="EA198" s="23" t="str">
        <f t="shared" si="181"/>
        <v/>
      </c>
      <c r="EB198" s="23" t="str">
        <f t="shared" si="182"/>
        <v/>
      </c>
      <c r="EC198" s="23" t="str">
        <f t="shared" si="183"/>
        <v/>
      </c>
      <c r="ED198" s="23" t="str">
        <f t="shared" si="184"/>
        <v/>
      </c>
      <c r="EE198" s="23" t="str">
        <f t="shared" si="185"/>
        <v/>
      </c>
    </row>
    <row r="199" spans="1:135" ht="11.25" customHeight="1">
      <c r="A199" s="70" t="s">
        <v>245</v>
      </c>
      <c r="B199" s="80" t="s">
        <v>81</v>
      </c>
      <c r="C199" s="106" t="s">
        <v>346</v>
      </c>
      <c r="D199" s="106" t="s">
        <v>153</v>
      </c>
      <c r="E199" s="80">
        <v>1</v>
      </c>
      <c r="F199" s="106"/>
      <c r="G199" s="109">
        <v>43762</v>
      </c>
      <c r="H199" s="109">
        <v>43764</v>
      </c>
      <c r="I199" s="72"/>
      <c r="J199" s="73"/>
      <c r="K199" s="74"/>
      <c r="L199" s="72">
        <v>1</v>
      </c>
      <c r="M199" s="111" t="s">
        <v>343</v>
      </c>
      <c r="N199" s="74" t="s">
        <v>328</v>
      </c>
      <c r="O199" s="76">
        <f t="shared" ref="O199" si="265">IF(DAY(G199)&lt;=10,1,IF(DAY(G199)&gt;20,3,2))</f>
        <v>3</v>
      </c>
      <c r="P199" s="76">
        <f t="shared" ref="P199" si="266">MONTH(G199)</f>
        <v>10</v>
      </c>
      <c r="Q199" s="76">
        <f t="shared" ref="Q199" si="267">YEAR(G199)</f>
        <v>2019</v>
      </c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9"/>
      <c r="AV199" s="29"/>
      <c r="AW199" s="29"/>
      <c r="AX199" s="29"/>
      <c r="AY199" s="29"/>
      <c r="AZ199" s="29"/>
      <c r="BA199" s="29"/>
      <c r="BB199" s="29"/>
      <c r="DC199" s="23" t="str">
        <f t="shared" ref="DC199" si="268">IF(Q199=1977,IF($E199=0,"",$E199),"")</f>
        <v/>
      </c>
      <c r="DD199" s="23" t="str">
        <f t="shared" ref="DD199" si="269">IF(Q199=1978,IF($E199=0,"",$E199),"")</f>
        <v/>
      </c>
      <c r="DE199" s="23" t="str">
        <f t="shared" ref="DE199" si="270">IF(Q199=1979,IF($E199=0,"",$E199),"")</f>
        <v/>
      </c>
      <c r="DF199" s="23" t="str">
        <f t="shared" ref="DF199" si="271">IF(Q199=1980,IF($E199=0,"",$E199),"")</f>
        <v/>
      </c>
      <c r="DG199" s="23" t="str">
        <f t="shared" ref="DG199" si="272">IF(Q199=1981,IF($E199=0,"",$E199),"")</f>
        <v/>
      </c>
      <c r="DH199" s="23" t="str">
        <f t="shared" ref="DH199" si="273">IF(Q199=1982,IF($E199=0,"",$E199),"")</f>
        <v/>
      </c>
      <c r="DI199" s="23" t="str">
        <f t="shared" ref="DI199" si="274">IF(Q199=1983,IF($E199=0,"",$E199),"")</f>
        <v/>
      </c>
      <c r="DJ199" s="23" t="str">
        <f t="shared" ref="DJ199" si="275">IF(Q199=1984,IF($E199=0,"",$E199),"")</f>
        <v/>
      </c>
      <c r="DK199" s="23" t="str">
        <f t="shared" ref="DK199" si="276">IF(Q199=1985,IF($E199=0,"",$E199),"")</f>
        <v/>
      </c>
      <c r="DL199" s="23" t="str">
        <f t="shared" ref="DL199" si="277">IF(Q199=1986,IF($E199=0,"",$E199),"")</f>
        <v/>
      </c>
      <c r="DM199" s="23" t="str">
        <f t="shared" ref="DM199" si="278">IF(Q199=1987,IF($E199=0,"",$E199),"")</f>
        <v/>
      </c>
      <c r="DN199" s="23" t="str">
        <f t="shared" ref="DN199" si="279">IF(Q199=1988,IF($E199=0,"",$E199),"")</f>
        <v/>
      </c>
      <c r="DO199" s="23" t="str">
        <f t="shared" ref="DO199" si="280">IF(Q199=1989,IF($E199=0,"",$E199),"")</f>
        <v/>
      </c>
      <c r="DP199" s="23" t="str">
        <f t="shared" ref="DP199" si="281">IF(Q199=1990,IF($E199=0,"",$E199),"")</f>
        <v/>
      </c>
      <c r="DQ199" s="23" t="str">
        <f t="shared" ref="DQ199" si="282">IF(Q199=1991,IF($E199=0,"",$E199),"")</f>
        <v/>
      </c>
      <c r="DR199" s="23" t="str">
        <f t="shared" ref="DR199" si="283">IF(Q199=1992,IF($E199=0,"",$E199),"")</f>
        <v/>
      </c>
      <c r="DS199" s="23" t="str">
        <f t="shared" ref="DS199" si="284">IF(Q199=1993,IF($E199=0,"",$E199),"")</f>
        <v/>
      </c>
      <c r="DT199" s="23" t="str">
        <f t="shared" ref="DT199" si="285">IF(Q199=1994,IF($E199=0,"",$E199),"")</f>
        <v/>
      </c>
      <c r="DU199" s="23" t="str">
        <f t="shared" ref="DU199" si="286">IF(Q199=1995,IF($E199=0,"",$E199),"")</f>
        <v/>
      </c>
      <c r="DV199" s="23" t="str">
        <f t="shared" ref="DV199" si="287">IF(Q199=1996,IF($E199=0,"",$E199),"")</f>
        <v/>
      </c>
      <c r="DW199" s="23" t="str">
        <f t="shared" ref="DW199" si="288">IF(Q199=1997,IF($E199=0,"",$E199),"")</f>
        <v/>
      </c>
      <c r="DX199" s="23" t="str">
        <f t="shared" ref="DX199" si="289">IF(Q199=1998,IF($E199=0,"",$E199),"")</f>
        <v/>
      </c>
      <c r="DY199" s="23" t="str">
        <f t="shared" ref="DY199" si="290">IF(Q199=1999,IF($E199=0,"",$E199),"")</f>
        <v/>
      </c>
      <c r="DZ199" s="23" t="str">
        <f t="shared" ref="DZ199" si="291">IF(Q199=2000,IF($E199=0,"",$E199),"")</f>
        <v/>
      </c>
      <c r="EA199" s="23" t="str">
        <f t="shared" ref="EA199" si="292">IF(Q199=2001,IF($E199=0,"",$E199),"")</f>
        <v/>
      </c>
      <c r="EB199" s="23" t="str">
        <f t="shared" ref="EB199" si="293">IF(Q199=2002,IF($E199=0,"",$E199),"")</f>
        <v/>
      </c>
      <c r="EC199" s="23" t="str">
        <f t="shared" ref="EC199" si="294">IF(Q199=2003,IF($E199=0,"",$E199),"")</f>
        <v/>
      </c>
      <c r="ED199" s="23" t="str">
        <f t="shared" ref="ED199" si="295">IF(Q199=2004,IF($E199=0,"",$E199),"")</f>
        <v/>
      </c>
      <c r="EE199" s="23" t="str">
        <f t="shared" ref="EE199" si="296">IF(Q199=2005,IF($E199=0,"",$E199),"")</f>
        <v/>
      </c>
    </row>
    <row r="200" spans="1:135" ht="11.25" customHeight="1">
      <c r="A200" s="21" t="s">
        <v>344</v>
      </c>
      <c r="D200" s="21"/>
      <c r="H200" s="100"/>
      <c r="I200" s="34"/>
      <c r="J200" s="30"/>
      <c r="K200" s="37"/>
      <c r="L200" s="34"/>
      <c r="M200" s="38"/>
      <c r="N200" s="34"/>
      <c r="O200" s="47"/>
      <c r="P200" s="46"/>
      <c r="Q200" s="34"/>
      <c r="R200" s="45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DC200" s="23" t="str">
        <f t="shared" si="157"/>
        <v/>
      </c>
      <c r="DD200" s="23" t="str">
        <f t="shared" si="158"/>
        <v/>
      </c>
      <c r="DE200" s="23" t="str">
        <f t="shared" si="159"/>
        <v/>
      </c>
      <c r="DF200" s="23" t="str">
        <f t="shared" si="160"/>
        <v/>
      </c>
      <c r="DG200" s="23" t="str">
        <f t="shared" si="161"/>
        <v/>
      </c>
      <c r="DH200" s="23" t="str">
        <f t="shared" si="162"/>
        <v/>
      </c>
      <c r="DI200" s="23" t="str">
        <f t="shared" si="163"/>
        <v/>
      </c>
      <c r="DJ200" s="23" t="str">
        <f t="shared" si="164"/>
        <v/>
      </c>
      <c r="DK200" s="23" t="str">
        <f t="shared" si="165"/>
        <v/>
      </c>
      <c r="DL200" s="23" t="str">
        <f t="shared" si="166"/>
        <v/>
      </c>
      <c r="DM200" s="23" t="str">
        <f t="shared" si="167"/>
        <v/>
      </c>
      <c r="DN200" s="23" t="str">
        <f t="shared" si="168"/>
        <v/>
      </c>
      <c r="DO200" s="23" t="str">
        <f t="shared" si="169"/>
        <v/>
      </c>
      <c r="DP200" s="23" t="str">
        <f t="shared" si="170"/>
        <v/>
      </c>
      <c r="DQ200" s="23" t="str">
        <f t="shared" si="171"/>
        <v/>
      </c>
      <c r="DR200" s="23" t="str">
        <f t="shared" si="172"/>
        <v/>
      </c>
      <c r="DS200" s="23" t="str">
        <f t="shared" si="173"/>
        <v/>
      </c>
      <c r="DT200" s="23" t="str">
        <f t="shared" si="174"/>
        <v/>
      </c>
      <c r="DU200" s="23" t="str">
        <f t="shared" si="175"/>
        <v/>
      </c>
      <c r="DV200" s="23" t="str">
        <f t="shared" si="176"/>
        <v/>
      </c>
      <c r="DW200" s="23" t="str">
        <f t="shared" si="177"/>
        <v/>
      </c>
      <c r="DX200" s="23" t="str">
        <f t="shared" si="178"/>
        <v/>
      </c>
      <c r="DY200" s="23" t="str">
        <f t="shared" si="179"/>
        <v/>
      </c>
      <c r="DZ200" s="23" t="str">
        <f t="shared" si="180"/>
        <v/>
      </c>
      <c r="EA200" s="23" t="str">
        <f t="shared" si="181"/>
        <v/>
      </c>
      <c r="EB200" s="23" t="str">
        <f t="shared" si="182"/>
        <v/>
      </c>
      <c r="EC200" s="23" t="str">
        <f t="shared" si="183"/>
        <v/>
      </c>
      <c r="ED200" s="23" t="str">
        <f t="shared" si="184"/>
        <v/>
      </c>
      <c r="EE200" s="23" t="str">
        <f t="shared" si="185"/>
        <v/>
      </c>
    </row>
    <row r="201" spans="1:135" ht="11.25" customHeight="1">
      <c r="A201" s="21"/>
      <c r="D201" s="21"/>
      <c r="H201" s="100"/>
      <c r="I201" s="34"/>
      <c r="J201" s="30"/>
      <c r="K201" s="37"/>
      <c r="L201" s="34"/>
      <c r="M201" s="38"/>
      <c r="N201" s="34"/>
      <c r="O201" s="47"/>
      <c r="P201" s="46"/>
      <c r="Q201" s="34"/>
      <c r="R201" s="45"/>
      <c r="S201" s="29"/>
      <c r="T201" s="29"/>
      <c r="U201" s="29"/>
      <c r="V201" s="29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  <c r="AR201" s="29"/>
      <c r="AS201" s="29"/>
      <c r="AT201" s="29"/>
      <c r="AU201" s="29"/>
      <c r="AV201" s="29"/>
      <c r="AW201" s="29"/>
      <c r="AX201" s="29"/>
      <c r="AY201" s="29"/>
      <c r="AZ201" s="29"/>
      <c r="BA201" s="29"/>
      <c r="BB201" s="29"/>
      <c r="DC201" s="23" t="str">
        <f t="shared" ref="DC201:DC214" si="297">IF(Q201=1977,IF($E201=0,"",$E201),"")</f>
        <v/>
      </c>
      <c r="DD201" s="23" t="str">
        <f t="shared" ref="DD201:DD214" si="298">IF(Q201=1978,IF($E201=0,"",$E201),"")</f>
        <v/>
      </c>
      <c r="DE201" s="23" t="str">
        <f t="shared" ref="DE201:DE214" si="299">IF(Q201=1979,IF($E201=0,"",$E201),"")</f>
        <v/>
      </c>
      <c r="DF201" s="23" t="str">
        <f t="shared" ref="DF201:DF214" si="300">IF(Q201=1980,IF($E201=0,"",$E201),"")</f>
        <v/>
      </c>
      <c r="DG201" s="23" t="str">
        <f t="shared" ref="DG201:DG214" si="301">IF(Q201=1981,IF($E201=0,"",$E201),"")</f>
        <v/>
      </c>
      <c r="DH201" s="23" t="str">
        <f t="shared" ref="DH201:DH214" si="302">IF(Q201=1982,IF($E201=0,"",$E201),"")</f>
        <v/>
      </c>
      <c r="DI201" s="23" t="str">
        <f t="shared" ref="DI201:DI214" si="303">IF(Q201=1983,IF($E201=0,"",$E201),"")</f>
        <v/>
      </c>
      <c r="DJ201" s="23" t="str">
        <f t="shared" ref="DJ201:DJ214" si="304">IF(Q201=1984,IF($E201=0,"",$E201),"")</f>
        <v/>
      </c>
      <c r="DK201" s="23" t="str">
        <f t="shared" ref="DK201:DK214" si="305">IF(Q201=1985,IF($E201=0,"",$E201),"")</f>
        <v/>
      </c>
      <c r="DL201" s="23" t="str">
        <f t="shared" ref="DL201:DL214" si="306">IF(Q201=1986,IF($E201=0,"",$E201),"")</f>
        <v/>
      </c>
      <c r="DM201" s="23" t="str">
        <f t="shared" ref="DM201:DM214" si="307">IF(Q201=1987,IF($E201=0,"",$E201),"")</f>
        <v/>
      </c>
      <c r="DN201" s="23" t="str">
        <f t="shared" ref="DN201:DN214" si="308">IF(Q201=1988,IF($E201=0,"",$E201),"")</f>
        <v/>
      </c>
      <c r="DO201" s="23" t="str">
        <f t="shared" ref="DO201:DO214" si="309">IF(Q201=1989,IF($E201=0,"",$E201),"")</f>
        <v/>
      </c>
      <c r="DP201" s="23" t="str">
        <f t="shared" ref="DP201:DP214" si="310">IF(Q201=1990,IF($E201=0,"",$E201),"")</f>
        <v/>
      </c>
      <c r="DQ201" s="23" t="str">
        <f t="shared" ref="DQ201:DQ214" si="311">IF(Q201=1991,IF($E201=0,"",$E201),"")</f>
        <v/>
      </c>
      <c r="DR201" s="23" t="str">
        <f t="shared" ref="DR201:DR214" si="312">IF(Q201=1992,IF($E201=0,"",$E201),"")</f>
        <v/>
      </c>
      <c r="DS201" s="23" t="str">
        <f t="shared" ref="DS201:DS214" si="313">IF(Q201=1993,IF($E201=0,"",$E201),"")</f>
        <v/>
      </c>
      <c r="DT201" s="23" t="str">
        <f t="shared" ref="DT201:DT214" si="314">IF(Q201=1994,IF($E201=0,"",$E201),"")</f>
        <v/>
      </c>
      <c r="DU201" s="23" t="str">
        <f t="shared" ref="DU201:DU214" si="315">IF(Q201=1995,IF($E201=0,"",$E201),"")</f>
        <v/>
      </c>
      <c r="DV201" s="23" t="str">
        <f t="shared" ref="DV201:DV214" si="316">IF(Q201=1996,IF($E201=0,"",$E201),"")</f>
        <v/>
      </c>
      <c r="DW201" s="23" t="str">
        <f t="shared" ref="DW201:DW214" si="317">IF(Q201=1997,IF($E201=0,"",$E201),"")</f>
        <v/>
      </c>
      <c r="DX201" s="23" t="str">
        <f t="shared" ref="DX201:DX214" si="318">IF(Q201=1998,IF($E201=0,"",$E201),"")</f>
        <v/>
      </c>
      <c r="DY201" s="23" t="str">
        <f t="shared" ref="DY201:DY214" si="319">IF(Q201=1999,IF($E201=0,"",$E201),"")</f>
        <v/>
      </c>
      <c r="DZ201" s="23" t="str">
        <f t="shared" ref="DZ201:DZ214" si="320">IF(Q201=2000,IF($E201=0,"",$E201),"")</f>
        <v/>
      </c>
      <c r="EA201" s="23" t="str">
        <f t="shared" ref="EA201:EA214" si="321">IF(Q201=2001,IF($E201=0,"",$E201),"")</f>
        <v/>
      </c>
      <c r="EB201" s="23" t="str">
        <f t="shared" ref="EB201:EB214" si="322">IF(Q201=2002,IF($E201=0,"",$E201),"")</f>
        <v/>
      </c>
      <c r="EC201" s="23" t="str">
        <f t="shared" ref="EC201:EC214" si="323">IF(Q201=2003,IF($E201=0,"",$E201),"")</f>
        <v/>
      </c>
      <c r="ED201" s="23" t="str">
        <f t="shared" ref="ED201:ED214" si="324">IF(Q201=2004,IF($E201=0,"",$E201),"")</f>
        <v/>
      </c>
      <c r="EE201" s="23" t="str">
        <f t="shared" ref="EE201:EE214" si="325">IF(Q201=2005,IF($E201=0,"",$E201),"")</f>
        <v/>
      </c>
    </row>
    <row r="202" spans="1:135" ht="11.25" customHeight="1">
      <c r="A202" s="21"/>
      <c r="D202" s="21"/>
      <c r="H202" s="100"/>
      <c r="I202" s="34"/>
      <c r="J202" s="30"/>
      <c r="K202" s="37"/>
      <c r="L202" s="34"/>
      <c r="M202" s="38"/>
      <c r="N202" s="34"/>
      <c r="O202" s="48"/>
      <c r="P202" s="43"/>
      <c r="Q202" s="49"/>
      <c r="R202" s="50"/>
      <c r="S202" s="29"/>
      <c r="T202" s="29"/>
      <c r="U202" s="29"/>
      <c r="V202" s="29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  <c r="AR202" s="29"/>
      <c r="AS202" s="29"/>
      <c r="AT202" s="29"/>
      <c r="AU202" s="29"/>
      <c r="AV202" s="29"/>
      <c r="AW202" s="29"/>
      <c r="AX202" s="29"/>
      <c r="AY202" s="29"/>
      <c r="AZ202" s="29"/>
      <c r="BA202" s="29"/>
      <c r="BB202" s="29"/>
      <c r="DC202" s="23" t="str">
        <f t="shared" si="297"/>
        <v/>
      </c>
      <c r="DD202" s="23" t="str">
        <f t="shared" si="298"/>
        <v/>
      </c>
      <c r="DE202" s="23" t="str">
        <f t="shared" si="299"/>
        <v/>
      </c>
      <c r="DF202" s="23" t="str">
        <f t="shared" si="300"/>
        <v/>
      </c>
      <c r="DG202" s="23" t="str">
        <f t="shared" si="301"/>
        <v/>
      </c>
      <c r="DH202" s="23" t="str">
        <f t="shared" si="302"/>
        <v/>
      </c>
      <c r="DI202" s="23" t="str">
        <f t="shared" si="303"/>
        <v/>
      </c>
      <c r="DJ202" s="23" t="str">
        <f t="shared" si="304"/>
        <v/>
      </c>
      <c r="DK202" s="23" t="str">
        <f t="shared" si="305"/>
        <v/>
      </c>
      <c r="DL202" s="23" t="str">
        <f t="shared" si="306"/>
        <v/>
      </c>
      <c r="DM202" s="23" t="str">
        <f t="shared" si="307"/>
        <v/>
      </c>
      <c r="DN202" s="23" t="str">
        <f t="shared" si="308"/>
        <v/>
      </c>
      <c r="DO202" s="23" t="str">
        <f t="shared" si="309"/>
        <v/>
      </c>
      <c r="DP202" s="23" t="str">
        <f t="shared" si="310"/>
        <v/>
      </c>
      <c r="DQ202" s="23" t="str">
        <f t="shared" si="311"/>
        <v/>
      </c>
      <c r="DR202" s="23" t="str">
        <f t="shared" si="312"/>
        <v/>
      </c>
      <c r="DS202" s="23" t="str">
        <f t="shared" si="313"/>
        <v/>
      </c>
      <c r="DT202" s="23" t="str">
        <f t="shared" si="314"/>
        <v/>
      </c>
      <c r="DU202" s="23" t="str">
        <f t="shared" si="315"/>
        <v/>
      </c>
      <c r="DV202" s="23" t="str">
        <f t="shared" si="316"/>
        <v/>
      </c>
      <c r="DW202" s="23" t="str">
        <f t="shared" si="317"/>
        <v/>
      </c>
      <c r="DX202" s="23" t="str">
        <f t="shared" si="318"/>
        <v/>
      </c>
      <c r="DY202" s="23" t="str">
        <f t="shared" si="319"/>
        <v/>
      </c>
      <c r="DZ202" s="23" t="str">
        <f t="shared" si="320"/>
        <v/>
      </c>
      <c r="EA202" s="23" t="str">
        <f t="shared" si="321"/>
        <v/>
      </c>
      <c r="EB202" s="23" t="str">
        <f t="shared" si="322"/>
        <v/>
      </c>
      <c r="EC202" s="23" t="str">
        <f t="shared" si="323"/>
        <v/>
      </c>
      <c r="ED202" s="23" t="str">
        <f t="shared" si="324"/>
        <v/>
      </c>
      <c r="EE202" s="23" t="str">
        <f t="shared" si="325"/>
        <v/>
      </c>
    </row>
    <row r="203" spans="1:135" ht="11.25" customHeight="1">
      <c r="A203" s="21"/>
      <c r="D203" s="21"/>
      <c r="H203" s="100"/>
      <c r="I203" s="34"/>
      <c r="J203" s="30"/>
      <c r="K203" s="37"/>
      <c r="L203" s="34"/>
      <c r="M203" s="38"/>
      <c r="N203" s="34"/>
      <c r="O203" s="48"/>
      <c r="P203" s="43"/>
      <c r="Q203" s="49"/>
      <c r="R203" s="50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DC203" s="23" t="str">
        <f t="shared" si="297"/>
        <v/>
      </c>
      <c r="DD203" s="23" t="str">
        <f t="shared" si="298"/>
        <v/>
      </c>
      <c r="DE203" s="23" t="str">
        <f t="shared" si="299"/>
        <v/>
      </c>
      <c r="DF203" s="23" t="str">
        <f t="shared" si="300"/>
        <v/>
      </c>
      <c r="DG203" s="23" t="str">
        <f t="shared" si="301"/>
        <v/>
      </c>
      <c r="DH203" s="23" t="str">
        <f t="shared" si="302"/>
        <v/>
      </c>
      <c r="DI203" s="23" t="str">
        <f t="shared" si="303"/>
        <v/>
      </c>
      <c r="DJ203" s="23" t="str">
        <f t="shared" si="304"/>
        <v/>
      </c>
      <c r="DK203" s="23" t="str">
        <f t="shared" si="305"/>
        <v/>
      </c>
      <c r="DL203" s="23" t="str">
        <f t="shared" si="306"/>
        <v/>
      </c>
      <c r="DM203" s="23" t="str">
        <f t="shared" si="307"/>
        <v/>
      </c>
      <c r="DN203" s="23" t="str">
        <f t="shared" si="308"/>
        <v/>
      </c>
      <c r="DO203" s="23" t="str">
        <f t="shared" si="309"/>
        <v/>
      </c>
      <c r="DP203" s="23" t="str">
        <f t="shared" si="310"/>
        <v/>
      </c>
      <c r="DQ203" s="23" t="str">
        <f t="shared" si="311"/>
        <v/>
      </c>
      <c r="DR203" s="23" t="str">
        <f t="shared" si="312"/>
        <v/>
      </c>
      <c r="DS203" s="23" t="str">
        <f t="shared" si="313"/>
        <v/>
      </c>
      <c r="DT203" s="23" t="str">
        <f t="shared" si="314"/>
        <v/>
      </c>
      <c r="DU203" s="23" t="str">
        <f t="shared" si="315"/>
        <v/>
      </c>
      <c r="DV203" s="23" t="str">
        <f t="shared" si="316"/>
        <v/>
      </c>
      <c r="DW203" s="23" t="str">
        <f t="shared" si="317"/>
        <v/>
      </c>
      <c r="DX203" s="23" t="str">
        <f t="shared" si="318"/>
        <v/>
      </c>
      <c r="DY203" s="23" t="str">
        <f t="shared" si="319"/>
        <v/>
      </c>
      <c r="DZ203" s="23" t="str">
        <f t="shared" si="320"/>
        <v/>
      </c>
      <c r="EA203" s="23" t="str">
        <f t="shared" si="321"/>
        <v/>
      </c>
      <c r="EB203" s="23" t="str">
        <f t="shared" si="322"/>
        <v/>
      </c>
      <c r="EC203" s="23" t="str">
        <f t="shared" si="323"/>
        <v/>
      </c>
      <c r="ED203" s="23" t="str">
        <f t="shared" si="324"/>
        <v/>
      </c>
      <c r="EE203" s="23" t="str">
        <f t="shared" si="325"/>
        <v/>
      </c>
    </row>
    <row r="204" spans="1:135" ht="11.25" customHeight="1">
      <c r="A204" s="21"/>
      <c r="D204" s="21"/>
      <c r="H204" s="100"/>
      <c r="I204" s="34"/>
      <c r="J204" s="30"/>
      <c r="K204" s="37"/>
      <c r="L204" s="34"/>
      <c r="M204" s="38"/>
      <c r="N204" s="34"/>
      <c r="O204" s="48"/>
      <c r="P204" s="43"/>
      <c r="Q204" s="49"/>
      <c r="R204" s="50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  <c r="AR204" s="29"/>
      <c r="AS204" s="29"/>
      <c r="AT204" s="29"/>
      <c r="AU204" s="29"/>
      <c r="AV204" s="29"/>
      <c r="AW204" s="29"/>
      <c r="AX204" s="29"/>
      <c r="AY204" s="29"/>
      <c r="AZ204" s="29"/>
      <c r="BA204" s="29"/>
      <c r="BB204" s="29"/>
      <c r="DC204" s="23" t="str">
        <f t="shared" si="297"/>
        <v/>
      </c>
      <c r="DD204" s="23" t="str">
        <f t="shared" si="298"/>
        <v/>
      </c>
      <c r="DE204" s="23" t="str">
        <f t="shared" si="299"/>
        <v/>
      </c>
      <c r="DF204" s="23" t="str">
        <f t="shared" si="300"/>
        <v/>
      </c>
      <c r="DG204" s="23" t="str">
        <f t="shared" si="301"/>
        <v/>
      </c>
      <c r="DH204" s="23" t="str">
        <f t="shared" si="302"/>
        <v/>
      </c>
      <c r="DI204" s="23" t="str">
        <f t="shared" si="303"/>
        <v/>
      </c>
      <c r="DJ204" s="23" t="str">
        <f t="shared" si="304"/>
        <v/>
      </c>
      <c r="DK204" s="23" t="str">
        <f t="shared" si="305"/>
        <v/>
      </c>
      <c r="DL204" s="23" t="str">
        <f t="shared" si="306"/>
        <v/>
      </c>
      <c r="DM204" s="23" t="str">
        <f t="shared" si="307"/>
        <v/>
      </c>
      <c r="DN204" s="23" t="str">
        <f t="shared" si="308"/>
        <v/>
      </c>
      <c r="DO204" s="23" t="str">
        <f t="shared" si="309"/>
        <v/>
      </c>
      <c r="DP204" s="23" t="str">
        <f t="shared" si="310"/>
        <v/>
      </c>
      <c r="DQ204" s="23" t="str">
        <f t="shared" si="311"/>
        <v/>
      </c>
      <c r="DR204" s="23" t="str">
        <f t="shared" si="312"/>
        <v/>
      </c>
      <c r="DS204" s="23" t="str">
        <f t="shared" si="313"/>
        <v/>
      </c>
      <c r="DT204" s="23" t="str">
        <f t="shared" si="314"/>
        <v/>
      </c>
      <c r="DU204" s="23" t="str">
        <f t="shared" si="315"/>
        <v/>
      </c>
      <c r="DV204" s="23" t="str">
        <f t="shared" si="316"/>
        <v/>
      </c>
      <c r="DW204" s="23" t="str">
        <f t="shared" si="317"/>
        <v/>
      </c>
      <c r="DX204" s="23" t="str">
        <f t="shared" si="318"/>
        <v/>
      </c>
      <c r="DY204" s="23" t="str">
        <f t="shared" si="319"/>
        <v/>
      </c>
      <c r="DZ204" s="23" t="str">
        <f t="shared" si="320"/>
        <v/>
      </c>
      <c r="EA204" s="23" t="str">
        <f t="shared" si="321"/>
        <v/>
      </c>
      <c r="EB204" s="23" t="str">
        <f t="shared" si="322"/>
        <v/>
      </c>
      <c r="EC204" s="23" t="str">
        <f t="shared" si="323"/>
        <v/>
      </c>
      <c r="ED204" s="23" t="str">
        <f t="shared" si="324"/>
        <v/>
      </c>
      <c r="EE204" s="23" t="str">
        <f t="shared" si="325"/>
        <v/>
      </c>
    </row>
    <row r="205" spans="1:135" ht="11.25" customHeight="1">
      <c r="A205" s="21"/>
      <c r="D205" s="21"/>
      <c r="H205" s="100"/>
      <c r="I205" s="34"/>
      <c r="J205" s="30"/>
      <c r="K205" s="37"/>
      <c r="L205" s="34"/>
      <c r="M205" s="38"/>
      <c r="N205" s="34"/>
      <c r="O205" s="48"/>
      <c r="P205" s="43"/>
      <c r="Q205" s="49"/>
      <c r="R205" s="50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  <c r="AR205" s="29"/>
      <c r="AS205" s="29"/>
      <c r="AT205" s="29"/>
      <c r="AU205" s="29"/>
      <c r="AV205" s="29"/>
      <c r="AW205" s="29"/>
      <c r="AX205" s="29"/>
      <c r="AY205" s="29"/>
      <c r="AZ205" s="29"/>
      <c r="BA205" s="29"/>
      <c r="BB205" s="29"/>
      <c r="DC205" s="23" t="str">
        <f t="shared" si="297"/>
        <v/>
      </c>
      <c r="DD205" s="23" t="str">
        <f t="shared" si="298"/>
        <v/>
      </c>
      <c r="DE205" s="23" t="str">
        <f t="shared" si="299"/>
        <v/>
      </c>
      <c r="DF205" s="23" t="str">
        <f t="shared" si="300"/>
        <v/>
      </c>
      <c r="DG205" s="23" t="str">
        <f t="shared" si="301"/>
        <v/>
      </c>
      <c r="DH205" s="23" t="str">
        <f t="shared" si="302"/>
        <v/>
      </c>
      <c r="DI205" s="23" t="str">
        <f t="shared" si="303"/>
        <v/>
      </c>
      <c r="DJ205" s="23" t="str">
        <f t="shared" si="304"/>
        <v/>
      </c>
      <c r="DK205" s="23" t="str">
        <f t="shared" si="305"/>
        <v/>
      </c>
      <c r="DL205" s="23" t="str">
        <f t="shared" si="306"/>
        <v/>
      </c>
      <c r="DM205" s="23" t="str">
        <f t="shared" si="307"/>
        <v/>
      </c>
      <c r="DN205" s="23" t="str">
        <f t="shared" si="308"/>
        <v/>
      </c>
      <c r="DO205" s="23" t="str">
        <f t="shared" si="309"/>
        <v/>
      </c>
      <c r="DP205" s="23" t="str">
        <f t="shared" si="310"/>
        <v/>
      </c>
      <c r="DQ205" s="23" t="str">
        <f t="shared" si="311"/>
        <v/>
      </c>
      <c r="DR205" s="23" t="str">
        <f t="shared" si="312"/>
        <v/>
      </c>
      <c r="DS205" s="23" t="str">
        <f t="shared" si="313"/>
        <v/>
      </c>
      <c r="DT205" s="23" t="str">
        <f t="shared" si="314"/>
        <v/>
      </c>
      <c r="DU205" s="23" t="str">
        <f t="shared" si="315"/>
        <v/>
      </c>
      <c r="DV205" s="23" t="str">
        <f t="shared" si="316"/>
        <v/>
      </c>
      <c r="DW205" s="23" t="str">
        <f t="shared" si="317"/>
        <v/>
      </c>
      <c r="DX205" s="23" t="str">
        <f t="shared" si="318"/>
        <v/>
      </c>
      <c r="DY205" s="23" t="str">
        <f t="shared" si="319"/>
        <v/>
      </c>
      <c r="DZ205" s="23" t="str">
        <f t="shared" si="320"/>
        <v/>
      </c>
      <c r="EA205" s="23" t="str">
        <f t="shared" si="321"/>
        <v/>
      </c>
      <c r="EB205" s="23" t="str">
        <f t="shared" si="322"/>
        <v/>
      </c>
      <c r="EC205" s="23" t="str">
        <f t="shared" si="323"/>
        <v/>
      </c>
      <c r="ED205" s="23" t="str">
        <f t="shared" si="324"/>
        <v/>
      </c>
      <c r="EE205" s="23" t="str">
        <f t="shared" si="325"/>
        <v/>
      </c>
    </row>
    <row r="206" spans="1:135" ht="11.25" customHeight="1">
      <c r="A206" s="21"/>
      <c r="D206" s="21"/>
      <c r="H206" s="100"/>
      <c r="I206" s="34"/>
      <c r="J206" s="30"/>
      <c r="K206" s="37"/>
      <c r="L206" s="34"/>
      <c r="M206" s="38"/>
      <c r="N206" s="34"/>
      <c r="O206" s="48"/>
      <c r="P206" s="43"/>
      <c r="Q206" s="49"/>
      <c r="R206" s="50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DC206" s="23" t="str">
        <f t="shared" si="297"/>
        <v/>
      </c>
      <c r="DD206" s="23" t="str">
        <f t="shared" si="298"/>
        <v/>
      </c>
      <c r="DE206" s="23" t="str">
        <f t="shared" si="299"/>
        <v/>
      </c>
      <c r="DF206" s="23" t="str">
        <f t="shared" si="300"/>
        <v/>
      </c>
      <c r="DG206" s="23" t="str">
        <f t="shared" si="301"/>
        <v/>
      </c>
      <c r="DH206" s="23" t="str">
        <f t="shared" si="302"/>
        <v/>
      </c>
      <c r="DI206" s="23" t="str">
        <f t="shared" si="303"/>
        <v/>
      </c>
      <c r="DJ206" s="23" t="str">
        <f t="shared" si="304"/>
        <v/>
      </c>
      <c r="DK206" s="23" t="str">
        <f t="shared" si="305"/>
        <v/>
      </c>
      <c r="DL206" s="23" t="str">
        <f t="shared" si="306"/>
        <v/>
      </c>
      <c r="DM206" s="23" t="str">
        <f t="shared" si="307"/>
        <v/>
      </c>
      <c r="DN206" s="23" t="str">
        <f t="shared" si="308"/>
        <v/>
      </c>
      <c r="DO206" s="23" t="str">
        <f t="shared" si="309"/>
        <v/>
      </c>
      <c r="DP206" s="23" t="str">
        <f t="shared" si="310"/>
        <v/>
      </c>
      <c r="DQ206" s="23" t="str">
        <f t="shared" si="311"/>
        <v/>
      </c>
      <c r="DR206" s="23" t="str">
        <f t="shared" si="312"/>
        <v/>
      </c>
      <c r="DS206" s="23" t="str">
        <f t="shared" si="313"/>
        <v/>
      </c>
      <c r="DT206" s="23" t="str">
        <f t="shared" si="314"/>
        <v/>
      </c>
      <c r="DU206" s="23" t="str">
        <f t="shared" si="315"/>
        <v/>
      </c>
      <c r="DV206" s="23" t="str">
        <f t="shared" si="316"/>
        <v/>
      </c>
      <c r="DW206" s="23" t="str">
        <f t="shared" si="317"/>
        <v/>
      </c>
      <c r="DX206" s="23" t="str">
        <f t="shared" si="318"/>
        <v/>
      </c>
      <c r="DY206" s="23" t="str">
        <f t="shared" si="319"/>
        <v/>
      </c>
      <c r="DZ206" s="23" t="str">
        <f t="shared" si="320"/>
        <v/>
      </c>
      <c r="EA206" s="23" t="str">
        <f t="shared" si="321"/>
        <v/>
      </c>
      <c r="EB206" s="23" t="str">
        <f t="shared" si="322"/>
        <v/>
      </c>
      <c r="EC206" s="23" t="str">
        <f t="shared" si="323"/>
        <v/>
      </c>
      <c r="ED206" s="23" t="str">
        <f t="shared" si="324"/>
        <v/>
      </c>
      <c r="EE206" s="23" t="str">
        <f t="shared" si="325"/>
        <v/>
      </c>
    </row>
    <row r="207" spans="1:135" ht="11.25" customHeight="1">
      <c r="A207" s="21"/>
      <c r="D207" s="21"/>
      <c r="H207" s="100"/>
      <c r="I207" s="34"/>
      <c r="J207" s="30"/>
      <c r="K207" s="37"/>
      <c r="L207" s="34"/>
      <c r="M207" s="38"/>
      <c r="N207" s="34"/>
      <c r="O207" s="48"/>
      <c r="P207" s="43"/>
      <c r="Q207" s="49"/>
      <c r="R207" s="50"/>
      <c r="S207" s="29"/>
      <c r="T207" s="29"/>
      <c r="U207" s="29"/>
      <c r="V207" s="29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  <c r="AR207" s="29"/>
      <c r="AS207" s="29"/>
      <c r="AT207" s="29"/>
      <c r="AU207" s="29"/>
      <c r="AV207" s="29"/>
      <c r="AW207" s="29"/>
      <c r="AX207" s="29"/>
      <c r="AY207" s="29"/>
      <c r="AZ207" s="29"/>
      <c r="BA207" s="29"/>
      <c r="BB207" s="29"/>
      <c r="DC207" s="23" t="str">
        <f t="shared" si="297"/>
        <v/>
      </c>
      <c r="DD207" s="23" t="str">
        <f t="shared" si="298"/>
        <v/>
      </c>
      <c r="DE207" s="23" t="str">
        <f t="shared" si="299"/>
        <v/>
      </c>
      <c r="DF207" s="23" t="str">
        <f t="shared" si="300"/>
        <v/>
      </c>
      <c r="DG207" s="23" t="str">
        <f t="shared" si="301"/>
        <v/>
      </c>
      <c r="DH207" s="23" t="str">
        <f t="shared" si="302"/>
        <v/>
      </c>
      <c r="DI207" s="23" t="str">
        <f t="shared" si="303"/>
        <v/>
      </c>
      <c r="DJ207" s="23" t="str">
        <f t="shared" si="304"/>
        <v/>
      </c>
      <c r="DK207" s="23" t="str">
        <f t="shared" si="305"/>
        <v/>
      </c>
      <c r="DL207" s="23" t="str">
        <f t="shared" si="306"/>
        <v/>
      </c>
      <c r="DM207" s="23" t="str">
        <f t="shared" si="307"/>
        <v/>
      </c>
      <c r="DN207" s="23" t="str">
        <f t="shared" si="308"/>
        <v/>
      </c>
      <c r="DO207" s="23" t="str">
        <f t="shared" si="309"/>
        <v/>
      </c>
      <c r="DP207" s="23" t="str">
        <f t="shared" si="310"/>
        <v/>
      </c>
      <c r="DQ207" s="23" t="str">
        <f t="shared" si="311"/>
        <v/>
      </c>
      <c r="DR207" s="23" t="str">
        <f t="shared" si="312"/>
        <v/>
      </c>
      <c r="DS207" s="23" t="str">
        <f t="shared" si="313"/>
        <v/>
      </c>
      <c r="DT207" s="23" t="str">
        <f t="shared" si="314"/>
        <v/>
      </c>
      <c r="DU207" s="23" t="str">
        <f t="shared" si="315"/>
        <v/>
      </c>
      <c r="DV207" s="23" t="str">
        <f t="shared" si="316"/>
        <v/>
      </c>
      <c r="DW207" s="23" t="str">
        <f t="shared" si="317"/>
        <v/>
      </c>
      <c r="DX207" s="23" t="str">
        <f t="shared" si="318"/>
        <v/>
      </c>
      <c r="DY207" s="23" t="str">
        <f t="shared" si="319"/>
        <v/>
      </c>
      <c r="DZ207" s="23" t="str">
        <f t="shared" si="320"/>
        <v/>
      </c>
      <c r="EA207" s="23" t="str">
        <f t="shared" si="321"/>
        <v/>
      </c>
      <c r="EB207" s="23" t="str">
        <f t="shared" si="322"/>
        <v/>
      </c>
      <c r="EC207" s="23" t="str">
        <f t="shared" si="323"/>
        <v/>
      </c>
      <c r="ED207" s="23" t="str">
        <f t="shared" si="324"/>
        <v/>
      </c>
      <c r="EE207" s="23" t="str">
        <f t="shared" si="325"/>
        <v/>
      </c>
    </row>
    <row r="208" spans="1:135" ht="11.25" customHeight="1">
      <c r="A208" s="21"/>
      <c r="D208" s="21"/>
      <c r="H208" s="100"/>
      <c r="I208" s="34"/>
      <c r="J208" s="30"/>
      <c r="K208" s="37"/>
      <c r="L208" s="34"/>
      <c r="M208" s="38"/>
      <c r="N208" s="34"/>
      <c r="O208" s="48"/>
      <c r="P208" s="43"/>
      <c r="Q208" s="49"/>
      <c r="R208" s="50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DC208" s="23" t="str">
        <f t="shared" si="297"/>
        <v/>
      </c>
      <c r="DD208" s="23" t="str">
        <f t="shared" si="298"/>
        <v/>
      </c>
      <c r="DE208" s="23" t="str">
        <f t="shared" si="299"/>
        <v/>
      </c>
      <c r="DF208" s="23" t="str">
        <f t="shared" si="300"/>
        <v/>
      </c>
      <c r="DG208" s="23" t="str">
        <f t="shared" si="301"/>
        <v/>
      </c>
      <c r="DH208" s="23" t="str">
        <f t="shared" si="302"/>
        <v/>
      </c>
      <c r="DI208" s="23" t="str">
        <f t="shared" si="303"/>
        <v/>
      </c>
      <c r="DJ208" s="23" t="str">
        <f t="shared" si="304"/>
        <v/>
      </c>
      <c r="DK208" s="23" t="str">
        <f t="shared" si="305"/>
        <v/>
      </c>
      <c r="DL208" s="23" t="str">
        <f t="shared" si="306"/>
        <v/>
      </c>
      <c r="DM208" s="23" t="str">
        <f t="shared" si="307"/>
        <v/>
      </c>
      <c r="DN208" s="23" t="str">
        <f t="shared" si="308"/>
        <v/>
      </c>
      <c r="DO208" s="23" t="str">
        <f t="shared" si="309"/>
        <v/>
      </c>
      <c r="DP208" s="23" t="str">
        <f t="shared" si="310"/>
        <v/>
      </c>
      <c r="DQ208" s="23" t="str">
        <f t="shared" si="311"/>
        <v/>
      </c>
      <c r="DR208" s="23" t="str">
        <f t="shared" si="312"/>
        <v/>
      </c>
      <c r="DS208" s="23" t="str">
        <f t="shared" si="313"/>
        <v/>
      </c>
      <c r="DT208" s="23" t="str">
        <f t="shared" si="314"/>
        <v/>
      </c>
      <c r="DU208" s="23" t="str">
        <f t="shared" si="315"/>
        <v/>
      </c>
      <c r="DV208" s="23" t="str">
        <f t="shared" si="316"/>
        <v/>
      </c>
      <c r="DW208" s="23" t="str">
        <f t="shared" si="317"/>
        <v/>
      </c>
      <c r="DX208" s="23" t="str">
        <f t="shared" si="318"/>
        <v/>
      </c>
      <c r="DY208" s="23" t="str">
        <f t="shared" si="319"/>
        <v/>
      </c>
      <c r="DZ208" s="23" t="str">
        <f t="shared" si="320"/>
        <v/>
      </c>
      <c r="EA208" s="23" t="str">
        <f t="shared" si="321"/>
        <v/>
      </c>
      <c r="EB208" s="23" t="str">
        <f t="shared" si="322"/>
        <v/>
      </c>
      <c r="EC208" s="23" t="str">
        <f t="shared" si="323"/>
        <v/>
      </c>
      <c r="ED208" s="23" t="str">
        <f t="shared" si="324"/>
        <v/>
      </c>
      <c r="EE208" s="23" t="str">
        <f t="shared" si="325"/>
        <v/>
      </c>
    </row>
    <row r="209" spans="1:135" ht="11.25" customHeight="1">
      <c r="A209" s="21"/>
      <c r="D209" s="21"/>
      <c r="H209" s="100"/>
      <c r="I209" s="34"/>
      <c r="J209" s="30"/>
      <c r="K209" s="37"/>
      <c r="L209" s="34"/>
      <c r="M209" s="38"/>
      <c r="N209" s="34"/>
      <c r="O209" s="48"/>
      <c r="P209" s="43"/>
      <c r="Q209" s="49"/>
      <c r="R209" s="50"/>
      <c r="S209" s="29"/>
      <c r="T209" s="29"/>
      <c r="U209" s="29"/>
      <c r="V209" s="29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  <c r="AR209" s="29"/>
      <c r="AS209" s="29"/>
      <c r="AT209" s="29"/>
      <c r="AU209" s="29"/>
      <c r="AV209" s="29"/>
      <c r="AW209" s="29"/>
      <c r="AX209" s="29"/>
      <c r="AY209" s="29"/>
      <c r="AZ209" s="29"/>
      <c r="BA209" s="29"/>
      <c r="BB209" s="29"/>
      <c r="DC209" s="23" t="str">
        <f t="shared" si="297"/>
        <v/>
      </c>
      <c r="DD209" s="23" t="str">
        <f t="shared" si="298"/>
        <v/>
      </c>
      <c r="DE209" s="23" t="str">
        <f t="shared" si="299"/>
        <v/>
      </c>
      <c r="DF209" s="23" t="str">
        <f t="shared" si="300"/>
        <v/>
      </c>
      <c r="DG209" s="23" t="str">
        <f t="shared" si="301"/>
        <v/>
      </c>
      <c r="DH209" s="23" t="str">
        <f t="shared" si="302"/>
        <v/>
      </c>
      <c r="DI209" s="23" t="str">
        <f t="shared" si="303"/>
        <v/>
      </c>
      <c r="DJ209" s="23" t="str">
        <f t="shared" si="304"/>
        <v/>
      </c>
      <c r="DK209" s="23" t="str">
        <f t="shared" si="305"/>
        <v/>
      </c>
      <c r="DL209" s="23" t="str">
        <f t="shared" si="306"/>
        <v/>
      </c>
      <c r="DM209" s="23" t="str">
        <f t="shared" si="307"/>
        <v/>
      </c>
      <c r="DN209" s="23" t="str">
        <f t="shared" si="308"/>
        <v/>
      </c>
      <c r="DO209" s="23" t="str">
        <f t="shared" si="309"/>
        <v/>
      </c>
      <c r="DP209" s="23" t="str">
        <f t="shared" si="310"/>
        <v/>
      </c>
      <c r="DQ209" s="23" t="str">
        <f t="shared" si="311"/>
        <v/>
      </c>
      <c r="DR209" s="23" t="str">
        <f t="shared" si="312"/>
        <v/>
      </c>
      <c r="DS209" s="23" t="str">
        <f t="shared" si="313"/>
        <v/>
      </c>
      <c r="DT209" s="23" t="str">
        <f t="shared" si="314"/>
        <v/>
      </c>
      <c r="DU209" s="23" t="str">
        <f t="shared" si="315"/>
        <v/>
      </c>
      <c r="DV209" s="23" t="str">
        <f t="shared" si="316"/>
        <v/>
      </c>
      <c r="DW209" s="23" t="str">
        <f t="shared" si="317"/>
        <v/>
      </c>
      <c r="DX209" s="23" t="str">
        <f t="shared" si="318"/>
        <v/>
      </c>
      <c r="DY209" s="23" t="str">
        <f t="shared" si="319"/>
        <v/>
      </c>
      <c r="DZ209" s="23" t="str">
        <f t="shared" si="320"/>
        <v/>
      </c>
      <c r="EA209" s="23" t="str">
        <f t="shared" si="321"/>
        <v/>
      </c>
      <c r="EB209" s="23" t="str">
        <f t="shared" si="322"/>
        <v/>
      </c>
      <c r="EC209" s="23" t="str">
        <f t="shared" si="323"/>
        <v/>
      </c>
      <c r="ED209" s="23" t="str">
        <f t="shared" si="324"/>
        <v/>
      </c>
      <c r="EE209" s="23" t="str">
        <f t="shared" si="325"/>
        <v/>
      </c>
    </row>
    <row r="210" spans="1:135" ht="11.25" customHeight="1">
      <c r="A210" s="21"/>
      <c r="D210" s="21"/>
      <c r="H210" s="100"/>
      <c r="I210" s="34"/>
      <c r="J210" s="30"/>
      <c r="K210" s="37"/>
      <c r="L210" s="34"/>
      <c r="M210" s="38"/>
      <c r="N210" s="34"/>
      <c r="O210" s="48"/>
      <c r="P210" s="43"/>
      <c r="Q210" s="49"/>
      <c r="R210" s="50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DC210" s="23" t="str">
        <f t="shared" si="297"/>
        <v/>
      </c>
      <c r="DD210" s="23" t="str">
        <f t="shared" si="298"/>
        <v/>
      </c>
      <c r="DE210" s="23" t="str">
        <f t="shared" si="299"/>
        <v/>
      </c>
      <c r="DF210" s="23" t="str">
        <f t="shared" si="300"/>
        <v/>
      </c>
      <c r="DG210" s="23" t="str">
        <f t="shared" si="301"/>
        <v/>
      </c>
      <c r="DH210" s="23" t="str">
        <f t="shared" si="302"/>
        <v/>
      </c>
      <c r="DI210" s="23" t="str">
        <f t="shared" si="303"/>
        <v/>
      </c>
      <c r="DJ210" s="23" t="str">
        <f t="shared" si="304"/>
        <v/>
      </c>
      <c r="DK210" s="23" t="str">
        <f t="shared" si="305"/>
        <v/>
      </c>
      <c r="DL210" s="23" t="str">
        <f t="shared" si="306"/>
        <v/>
      </c>
      <c r="DM210" s="23" t="str">
        <f t="shared" si="307"/>
        <v/>
      </c>
      <c r="DN210" s="23" t="str">
        <f t="shared" si="308"/>
        <v/>
      </c>
      <c r="DO210" s="23" t="str">
        <f t="shared" si="309"/>
        <v/>
      </c>
      <c r="DP210" s="23" t="str">
        <f t="shared" si="310"/>
        <v/>
      </c>
      <c r="DQ210" s="23" t="str">
        <f t="shared" si="311"/>
        <v/>
      </c>
      <c r="DR210" s="23" t="str">
        <f t="shared" si="312"/>
        <v/>
      </c>
      <c r="DS210" s="23" t="str">
        <f t="shared" si="313"/>
        <v/>
      </c>
      <c r="DT210" s="23" t="str">
        <f t="shared" si="314"/>
        <v/>
      </c>
      <c r="DU210" s="23" t="str">
        <f t="shared" si="315"/>
        <v/>
      </c>
      <c r="DV210" s="23" t="str">
        <f t="shared" si="316"/>
        <v/>
      </c>
      <c r="DW210" s="23" t="str">
        <f t="shared" si="317"/>
        <v/>
      </c>
      <c r="DX210" s="23" t="str">
        <f t="shared" si="318"/>
        <v/>
      </c>
      <c r="DY210" s="23" t="str">
        <f t="shared" si="319"/>
        <v/>
      </c>
      <c r="DZ210" s="23" t="str">
        <f t="shared" si="320"/>
        <v/>
      </c>
      <c r="EA210" s="23" t="str">
        <f t="shared" si="321"/>
        <v/>
      </c>
      <c r="EB210" s="23" t="str">
        <f t="shared" si="322"/>
        <v/>
      </c>
      <c r="EC210" s="23" t="str">
        <f t="shared" si="323"/>
        <v/>
      </c>
      <c r="ED210" s="23" t="str">
        <f t="shared" si="324"/>
        <v/>
      </c>
      <c r="EE210" s="23" t="str">
        <f t="shared" si="325"/>
        <v/>
      </c>
    </row>
    <row r="211" spans="1:135" ht="11.25" customHeight="1">
      <c r="A211" s="21"/>
      <c r="D211" s="21"/>
      <c r="H211" s="100"/>
      <c r="I211" s="34"/>
      <c r="J211" s="30"/>
      <c r="K211" s="37"/>
      <c r="L211" s="34"/>
      <c r="M211" s="38"/>
      <c r="N211" s="34"/>
      <c r="O211" s="48"/>
      <c r="P211" s="43"/>
      <c r="Q211" s="49"/>
      <c r="R211" s="50"/>
      <c r="S211" s="29"/>
      <c r="T211" s="29"/>
      <c r="U211" s="29"/>
      <c r="V211" s="29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  <c r="AR211" s="29"/>
      <c r="AS211" s="29"/>
      <c r="AT211" s="29"/>
      <c r="AU211" s="29"/>
      <c r="AV211" s="29"/>
      <c r="AW211" s="29"/>
      <c r="AX211" s="29"/>
      <c r="AY211" s="29"/>
      <c r="AZ211" s="29"/>
      <c r="BA211" s="29"/>
      <c r="BB211" s="29"/>
      <c r="DC211" s="23" t="str">
        <f t="shared" si="297"/>
        <v/>
      </c>
      <c r="DD211" s="23" t="str">
        <f t="shared" si="298"/>
        <v/>
      </c>
      <c r="DE211" s="23" t="str">
        <f t="shared" si="299"/>
        <v/>
      </c>
      <c r="DF211" s="23" t="str">
        <f t="shared" si="300"/>
        <v/>
      </c>
      <c r="DG211" s="23" t="str">
        <f t="shared" si="301"/>
        <v/>
      </c>
      <c r="DH211" s="23" t="str">
        <f t="shared" si="302"/>
        <v/>
      </c>
      <c r="DI211" s="23" t="str">
        <f t="shared" si="303"/>
        <v/>
      </c>
      <c r="DJ211" s="23" t="str">
        <f t="shared" si="304"/>
        <v/>
      </c>
      <c r="DK211" s="23" t="str">
        <f t="shared" si="305"/>
        <v/>
      </c>
      <c r="DL211" s="23" t="str">
        <f t="shared" si="306"/>
        <v/>
      </c>
      <c r="DM211" s="23" t="str">
        <f t="shared" si="307"/>
        <v/>
      </c>
      <c r="DN211" s="23" t="str">
        <f t="shared" si="308"/>
        <v/>
      </c>
      <c r="DO211" s="23" t="str">
        <f t="shared" si="309"/>
        <v/>
      </c>
      <c r="DP211" s="23" t="str">
        <f t="shared" si="310"/>
        <v/>
      </c>
      <c r="DQ211" s="23" t="str">
        <f t="shared" si="311"/>
        <v/>
      </c>
      <c r="DR211" s="23" t="str">
        <f t="shared" si="312"/>
        <v/>
      </c>
      <c r="DS211" s="23" t="str">
        <f t="shared" si="313"/>
        <v/>
      </c>
      <c r="DT211" s="23" t="str">
        <f t="shared" si="314"/>
        <v/>
      </c>
      <c r="DU211" s="23" t="str">
        <f t="shared" si="315"/>
        <v/>
      </c>
      <c r="DV211" s="23" t="str">
        <f t="shared" si="316"/>
        <v/>
      </c>
      <c r="DW211" s="23" t="str">
        <f t="shared" si="317"/>
        <v/>
      </c>
      <c r="DX211" s="23" t="str">
        <f t="shared" si="318"/>
        <v/>
      </c>
      <c r="DY211" s="23" t="str">
        <f t="shared" si="319"/>
        <v/>
      </c>
      <c r="DZ211" s="23" t="str">
        <f t="shared" si="320"/>
        <v/>
      </c>
      <c r="EA211" s="23" t="str">
        <f t="shared" si="321"/>
        <v/>
      </c>
      <c r="EB211" s="23" t="str">
        <f t="shared" si="322"/>
        <v/>
      </c>
      <c r="EC211" s="23" t="str">
        <f t="shared" si="323"/>
        <v/>
      </c>
      <c r="ED211" s="23" t="str">
        <f t="shared" si="324"/>
        <v/>
      </c>
      <c r="EE211" s="23" t="str">
        <f t="shared" si="325"/>
        <v/>
      </c>
    </row>
    <row r="212" spans="1:135" ht="11.25" customHeight="1">
      <c r="A212" s="21"/>
      <c r="D212" s="21"/>
      <c r="H212" s="100"/>
      <c r="I212" s="34"/>
      <c r="J212" s="30"/>
      <c r="K212" s="37"/>
      <c r="L212" s="34"/>
      <c r="M212" s="38"/>
      <c r="N212" s="34"/>
      <c r="O212" s="48"/>
      <c r="P212" s="43"/>
      <c r="Q212" s="49"/>
      <c r="R212" s="50"/>
      <c r="S212" s="29"/>
      <c r="T212" s="29"/>
      <c r="U212" s="29"/>
      <c r="V212" s="29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  <c r="AR212" s="29"/>
      <c r="AS212" s="29"/>
      <c r="AT212" s="29"/>
      <c r="AU212" s="29"/>
      <c r="AV212" s="29"/>
      <c r="AW212" s="29"/>
      <c r="AX212" s="29"/>
      <c r="AY212" s="29"/>
      <c r="AZ212" s="29"/>
      <c r="BA212" s="29"/>
      <c r="BB212" s="29"/>
      <c r="DC212" s="23" t="str">
        <f t="shared" si="297"/>
        <v/>
      </c>
      <c r="DD212" s="23" t="str">
        <f t="shared" si="298"/>
        <v/>
      </c>
      <c r="DE212" s="23" t="str">
        <f t="shared" si="299"/>
        <v/>
      </c>
      <c r="DF212" s="23" t="str">
        <f t="shared" si="300"/>
        <v/>
      </c>
      <c r="DG212" s="23" t="str">
        <f t="shared" si="301"/>
        <v/>
      </c>
      <c r="DH212" s="23" t="str">
        <f t="shared" si="302"/>
        <v/>
      </c>
      <c r="DI212" s="23" t="str">
        <f t="shared" si="303"/>
        <v/>
      </c>
      <c r="DJ212" s="23" t="str">
        <f t="shared" si="304"/>
        <v/>
      </c>
      <c r="DK212" s="23" t="str">
        <f t="shared" si="305"/>
        <v/>
      </c>
      <c r="DL212" s="23" t="str">
        <f t="shared" si="306"/>
        <v/>
      </c>
      <c r="DM212" s="23" t="str">
        <f t="shared" si="307"/>
        <v/>
      </c>
      <c r="DN212" s="23" t="str">
        <f t="shared" si="308"/>
        <v/>
      </c>
      <c r="DO212" s="23" t="str">
        <f t="shared" si="309"/>
        <v/>
      </c>
      <c r="DP212" s="23" t="str">
        <f t="shared" si="310"/>
        <v/>
      </c>
      <c r="DQ212" s="23" t="str">
        <f t="shared" si="311"/>
        <v/>
      </c>
      <c r="DR212" s="23" t="str">
        <f t="shared" si="312"/>
        <v/>
      </c>
      <c r="DS212" s="23" t="str">
        <f t="shared" si="313"/>
        <v/>
      </c>
      <c r="DT212" s="23" t="str">
        <f t="shared" si="314"/>
        <v/>
      </c>
      <c r="DU212" s="23" t="str">
        <f t="shared" si="315"/>
        <v/>
      </c>
      <c r="DV212" s="23" t="str">
        <f t="shared" si="316"/>
        <v/>
      </c>
      <c r="DW212" s="23" t="str">
        <f t="shared" si="317"/>
        <v/>
      </c>
      <c r="DX212" s="23" t="str">
        <f t="shared" si="318"/>
        <v/>
      </c>
      <c r="DY212" s="23" t="str">
        <f t="shared" si="319"/>
        <v/>
      </c>
      <c r="DZ212" s="23" t="str">
        <f t="shared" si="320"/>
        <v/>
      </c>
      <c r="EA212" s="23" t="str">
        <f t="shared" si="321"/>
        <v/>
      </c>
      <c r="EB212" s="23" t="str">
        <f t="shared" si="322"/>
        <v/>
      </c>
      <c r="EC212" s="23" t="str">
        <f t="shared" si="323"/>
        <v/>
      </c>
      <c r="ED212" s="23" t="str">
        <f t="shared" si="324"/>
        <v/>
      </c>
      <c r="EE212" s="23" t="str">
        <f t="shared" si="325"/>
        <v/>
      </c>
    </row>
    <row r="213" spans="1:135" ht="11.25" customHeight="1">
      <c r="A213" s="21"/>
      <c r="D213" s="21"/>
      <c r="H213" s="100"/>
      <c r="I213" s="34"/>
      <c r="J213" s="30"/>
      <c r="K213" s="37"/>
      <c r="L213" s="34"/>
      <c r="M213" s="38"/>
      <c r="N213" s="34"/>
      <c r="O213" s="48"/>
      <c r="P213" s="43"/>
      <c r="Q213" s="49"/>
      <c r="R213" s="50"/>
      <c r="S213" s="29"/>
      <c r="T213" s="29"/>
      <c r="U213" s="29"/>
      <c r="V213" s="29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  <c r="AR213" s="29"/>
      <c r="AS213" s="29"/>
      <c r="AT213" s="29"/>
      <c r="AU213" s="29"/>
      <c r="AV213" s="29"/>
      <c r="AW213" s="29"/>
      <c r="AX213" s="29"/>
      <c r="AY213" s="29"/>
      <c r="AZ213" s="29"/>
      <c r="BA213" s="29"/>
      <c r="BB213" s="29"/>
      <c r="DC213" s="23" t="str">
        <f t="shared" si="297"/>
        <v/>
      </c>
      <c r="DD213" s="23" t="str">
        <f t="shared" si="298"/>
        <v/>
      </c>
      <c r="DE213" s="23" t="str">
        <f t="shared" si="299"/>
        <v/>
      </c>
      <c r="DF213" s="23" t="str">
        <f t="shared" si="300"/>
        <v/>
      </c>
      <c r="DG213" s="23" t="str">
        <f t="shared" si="301"/>
        <v/>
      </c>
      <c r="DH213" s="23" t="str">
        <f t="shared" si="302"/>
        <v/>
      </c>
      <c r="DI213" s="23" t="str">
        <f t="shared" si="303"/>
        <v/>
      </c>
      <c r="DJ213" s="23" t="str">
        <f t="shared" si="304"/>
        <v/>
      </c>
      <c r="DK213" s="23" t="str">
        <f t="shared" si="305"/>
        <v/>
      </c>
      <c r="DL213" s="23" t="str">
        <f t="shared" si="306"/>
        <v/>
      </c>
      <c r="DM213" s="23" t="str">
        <f t="shared" si="307"/>
        <v/>
      </c>
      <c r="DN213" s="23" t="str">
        <f t="shared" si="308"/>
        <v/>
      </c>
      <c r="DO213" s="23" t="str">
        <f t="shared" si="309"/>
        <v/>
      </c>
      <c r="DP213" s="23" t="str">
        <f t="shared" si="310"/>
        <v/>
      </c>
      <c r="DQ213" s="23" t="str">
        <f t="shared" si="311"/>
        <v/>
      </c>
      <c r="DR213" s="23" t="str">
        <f t="shared" si="312"/>
        <v/>
      </c>
      <c r="DS213" s="23" t="str">
        <f t="shared" si="313"/>
        <v/>
      </c>
      <c r="DT213" s="23" t="str">
        <f t="shared" si="314"/>
        <v/>
      </c>
      <c r="DU213" s="23" t="str">
        <f t="shared" si="315"/>
        <v/>
      </c>
      <c r="DV213" s="23" t="str">
        <f t="shared" si="316"/>
        <v/>
      </c>
      <c r="DW213" s="23" t="str">
        <f t="shared" si="317"/>
        <v/>
      </c>
      <c r="DX213" s="23" t="str">
        <f t="shared" si="318"/>
        <v/>
      </c>
      <c r="DY213" s="23" t="str">
        <f t="shared" si="319"/>
        <v/>
      </c>
      <c r="DZ213" s="23" t="str">
        <f t="shared" si="320"/>
        <v/>
      </c>
      <c r="EA213" s="23" t="str">
        <f t="shared" si="321"/>
        <v/>
      </c>
      <c r="EB213" s="23" t="str">
        <f t="shared" si="322"/>
        <v/>
      </c>
      <c r="EC213" s="23" t="str">
        <f t="shared" si="323"/>
        <v/>
      </c>
      <c r="ED213" s="23" t="str">
        <f t="shared" si="324"/>
        <v/>
      </c>
      <c r="EE213" s="23" t="str">
        <f t="shared" si="325"/>
        <v/>
      </c>
    </row>
    <row r="214" spans="1:135" ht="11.25" customHeight="1">
      <c r="A214" s="21"/>
      <c r="D214" s="21"/>
      <c r="H214" s="100"/>
      <c r="I214" s="34"/>
      <c r="J214" s="30"/>
      <c r="K214" s="37"/>
      <c r="L214" s="34"/>
      <c r="M214" s="38"/>
      <c r="N214" s="34"/>
      <c r="O214" s="48"/>
      <c r="P214" s="43"/>
      <c r="Q214" s="49"/>
      <c r="R214" s="50"/>
      <c r="S214" s="29"/>
      <c r="T214" s="29"/>
      <c r="U214" s="29"/>
      <c r="V214" s="29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  <c r="AR214" s="29"/>
      <c r="AS214" s="29"/>
      <c r="AT214" s="29"/>
      <c r="AU214" s="29"/>
      <c r="AV214" s="29"/>
      <c r="AW214" s="29"/>
      <c r="AX214" s="29"/>
      <c r="AY214" s="29"/>
      <c r="AZ214" s="29"/>
      <c r="BA214" s="29"/>
      <c r="BB214" s="29"/>
      <c r="DC214" s="23" t="str">
        <f t="shared" si="297"/>
        <v/>
      </c>
      <c r="DD214" s="23" t="str">
        <f t="shared" si="298"/>
        <v/>
      </c>
      <c r="DE214" s="23" t="str">
        <f t="shared" si="299"/>
        <v/>
      </c>
      <c r="DF214" s="23" t="str">
        <f t="shared" si="300"/>
        <v/>
      </c>
      <c r="DG214" s="23" t="str">
        <f t="shared" si="301"/>
        <v/>
      </c>
      <c r="DH214" s="23" t="str">
        <f t="shared" si="302"/>
        <v/>
      </c>
      <c r="DI214" s="23" t="str">
        <f t="shared" si="303"/>
        <v/>
      </c>
      <c r="DJ214" s="23" t="str">
        <f t="shared" si="304"/>
        <v/>
      </c>
      <c r="DK214" s="23" t="str">
        <f t="shared" si="305"/>
        <v/>
      </c>
      <c r="DL214" s="23" t="str">
        <f t="shared" si="306"/>
        <v/>
      </c>
      <c r="DM214" s="23" t="str">
        <f t="shared" si="307"/>
        <v/>
      </c>
      <c r="DN214" s="23" t="str">
        <f t="shared" si="308"/>
        <v/>
      </c>
      <c r="DO214" s="23" t="str">
        <f t="shared" si="309"/>
        <v/>
      </c>
      <c r="DP214" s="23" t="str">
        <f t="shared" si="310"/>
        <v/>
      </c>
      <c r="DQ214" s="23" t="str">
        <f t="shared" si="311"/>
        <v/>
      </c>
      <c r="DR214" s="23" t="str">
        <f t="shared" si="312"/>
        <v/>
      </c>
      <c r="DS214" s="23" t="str">
        <f t="shared" si="313"/>
        <v/>
      </c>
      <c r="DT214" s="23" t="str">
        <f t="shared" si="314"/>
        <v/>
      </c>
      <c r="DU214" s="23" t="str">
        <f t="shared" si="315"/>
        <v/>
      </c>
      <c r="DV214" s="23" t="str">
        <f t="shared" si="316"/>
        <v/>
      </c>
      <c r="DW214" s="23" t="str">
        <f t="shared" si="317"/>
        <v/>
      </c>
      <c r="DX214" s="23" t="str">
        <f t="shared" si="318"/>
        <v/>
      </c>
      <c r="DY214" s="23" t="str">
        <f t="shared" si="319"/>
        <v/>
      </c>
      <c r="DZ214" s="23" t="str">
        <f t="shared" si="320"/>
        <v/>
      </c>
      <c r="EA214" s="23" t="str">
        <f t="shared" si="321"/>
        <v/>
      </c>
      <c r="EB214" s="23" t="str">
        <f t="shared" si="322"/>
        <v/>
      </c>
      <c r="EC214" s="23" t="str">
        <f t="shared" si="323"/>
        <v/>
      </c>
      <c r="ED214" s="23" t="str">
        <f t="shared" si="324"/>
        <v/>
      </c>
      <c r="EE214" s="23" t="str">
        <f t="shared" si="325"/>
        <v/>
      </c>
    </row>
    <row r="215" spans="1:135" ht="11.25" customHeight="1">
      <c r="A215" s="21"/>
      <c r="D215" s="21"/>
      <c r="H215" s="100"/>
      <c r="I215" s="34"/>
      <c r="J215" s="30"/>
      <c r="K215" s="37"/>
      <c r="L215" s="34"/>
      <c r="M215" s="38"/>
      <c r="N215" s="34"/>
      <c r="O215" s="48"/>
      <c r="P215" s="43"/>
      <c r="Q215" s="49"/>
      <c r="R215" s="50"/>
    </row>
    <row r="216" spans="1:135" ht="11.25" customHeight="1">
      <c r="A216" s="21"/>
      <c r="D216" s="21"/>
      <c r="H216" s="100"/>
      <c r="I216" s="34"/>
      <c r="J216" s="30"/>
      <c r="K216" s="37"/>
      <c r="L216" s="34"/>
      <c r="M216" s="38"/>
      <c r="N216" s="34"/>
      <c r="O216" s="48"/>
      <c r="P216" s="43"/>
      <c r="Q216" s="49"/>
      <c r="R216" s="50"/>
    </row>
    <row r="217" spans="1:135" ht="11.25" customHeight="1">
      <c r="A217" s="21"/>
      <c r="D217" s="21"/>
      <c r="H217" s="100"/>
      <c r="I217" s="34"/>
      <c r="J217" s="30"/>
      <c r="K217" s="37"/>
      <c r="L217" s="34"/>
      <c r="M217" s="38"/>
      <c r="N217" s="35"/>
      <c r="O217" s="24"/>
      <c r="P217" s="24"/>
      <c r="Q217" s="33"/>
      <c r="R217" s="32"/>
    </row>
    <row r="218" spans="1:135" ht="11.25" customHeight="1">
      <c r="A218" s="21"/>
      <c r="D218" s="21"/>
      <c r="H218" s="100"/>
      <c r="I218" s="34"/>
      <c r="J218" s="30"/>
      <c r="K218" s="37"/>
      <c r="L218" s="34"/>
      <c r="M218" s="38"/>
      <c r="N218" s="34"/>
      <c r="O218" s="47"/>
      <c r="P218" s="46"/>
      <c r="Q218" s="34"/>
      <c r="R218" s="45"/>
    </row>
    <row r="219" spans="1:135" ht="11.25" customHeight="1">
      <c r="A219" s="21"/>
      <c r="D219" s="21"/>
      <c r="H219" s="100"/>
      <c r="I219" s="34"/>
      <c r="J219" s="30"/>
      <c r="K219" s="37"/>
      <c r="L219" s="34"/>
      <c r="M219" s="38"/>
      <c r="N219" s="34"/>
      <c r="O219" s="47"/>
      <c r="P219" s="46"/>
      <c r="Q219" s="34"/>
      <c r="R219" s="45"/>
    </row>
    <row r="220" spans="1:135" ht="11.25" customHeight="1">
      <c r="A220" s="21"/>
      <c r="D220" s="21"/>
      <c r="H220" s="100"/>
      <c r="I220" s="34"/>
      <c r="J220" s="30"/>
      <c r="K220" s="37"/>
      <c r="L220" s="34"/>
      <c r="M220" s="38"/>
      <c r="N220" s="34"/>
      <c r="O220" s="47"/>
      <c r="P220" s="46"/>
      <c r="Q220" s="34"/>
      <c r="R220" s="45"/>
    </row>
    <row r="221" spans="1:135" ht="11.25" customHeight="1">
      <c r="A221" s="21"/>
      <c r="D221" s="21"/>
      <c r="H221" s="100"/>
      <c r="I221" s="34"/>
      <c r="J221" s="30"/>
      <c r="K221" s="37"/>
      <c r="L221" s="34"/>
      <c r="M221" s="38"/>
      <c r="N221" s="34"/>
      <c r="O221" s="47"/>
      <c r="P221" s="46"/>
      <c r="Q221" s="34"/>
      <c r="R221" s="45"/>
    </row>
    <row r="222" spans="1:135" ht="11.25" customHeight="1">
      <c r="A222" s="21"/>
      <c r="D222" s="21"/>
      <c r="H222" s="100"/>
      <c r="I222" s="34"/>
      <c r="J222" s="30"/>
      <c r="K222" s="37"/>
      <c r="L222" s="34"/>
      <c r="M222" s="38"/>
      <c r="N222" s="34"/>
      <c r="O222" s="47"/>
      <c r="P222" s="46"/>
      <c r="Q222" s="34"/>
      <c r="R222" s="45"/>
    </row>
    <row r="223" spans="1:135" ht="11.25" customHeight="1">
      <c r="A223" s="21"/>
      <c r="D223" s="21"/>
      <c r="H223" s="100"/>
      <c r="I223" s="34"/>
      <c r="J223" s="30"/>
      <c r="K223" s="37"/>
      <c r="L223" s="34"/>
      <c r="M223" s="38"/>
      <c r="N223" s="34"/>
      <c r="O223" s="47"/>
      <c r="P223" s="46"/>
      <c r="Q223" s="34"/>
      <c r="R223" s="45"/>
    </row>
    <row r="224" spans="1:135" ht="11.25" customHeight="1">
      <c r="A224" s="21"/>
      <c r="D224" s="21"/>
      <c r="H224" s="100"/>
      <c r="I224" s="34"/>
      <c r="J224" s="30"/>
      <c r="K224" s="37"/>
      <c r="L224" s="34"/>
      <c r="M224" s="38"/>
      <c r="N224" s="34"/>
      <c r="O224" s="48"/>
      <c r="P224" s="43"/>
      <c r="Q224" s="49"/>
      <c r="R224" s="50"/>
    </row>
    <row r="225" spans="1:18" ht="11.25" customHeight="1">
      <c r="A225" s="21"/>
      <c r="D225" s="21"/>
      <c r="H225" s="100"/>
      <c r="I225" s="34"/>
      <c r="J225" s="30"/>
      <c r="K225" s="37"/>
      <c r="L225" s="34"/>
      <c r="M225" s="38"/>
      <c r="N225" s="34"/>
      <c r="O225" s="48"/>
      <c r="P225" s="43"/>
      <c r="Q225" s="49"/>
      <c r="R225" s="50"/>
    </row>
    <row r="226" spans="1:18" ht="11.25" customHeight="1">
      <c r="A226" s="21"/>
      <c r="D226" s="21"/>
      <c r="H226" s="100"/>
      <c r="I226" s="34"/>
      <c r="J226" s="30"/>
      <c r="K226" s="37"/>
      <c r="L226" s="34"/>
      <c r="M226" s="38"/>
      <c r="N226" s="34"/>
      <c r="O226" s="48"/>
      <c r="P226" s="43"/>
      <c r="Q226" s="49"/>
      <c r="R226" s="50"/>
    </row>
    <row r="227" spans="1:18" ht="11.25" customHeight="1">
      <c r="A227" s="21"/>
      <c r="D227" s="21"/>
      <c r="H227" s="100"/>
      <c r="I227" s="34"/>
      <c r="J227" s="30"/>
      <c r="K227" s="37"/>
      <c r="L227" s="34"/>
      <c r="M227" s="38"/>
      <c r="N227" s="34"/>
      <c r="O227" s="48"/>
      <c r="P227" s="43"/>
      <c r="Q227" s="49"/>
      <c r="R227" s="50"/>
    </row>
    <row r="228" spans="1:18" ht="11.25" customHeight="1">
      <c r="A228" s="21"/>
      <c r="D228" s="21"/>
      <c r="H228" s="100"/>
      <c r="I228" s="34"/>
      <c r="J228" s="30"/>
      <c r="K228" s="37"/>
      <c r="L228" s="34"/>
      <c r="M228" s="38"/>
      <c r="N228" s="34"/>
      <c r="O228" s="48"/>
      <c r="P228" s="43"/>
      <c r="Q228" s="49"/>
      <c r="R228" s="50"/>
    </row>
    <row r="229" spans="1:18" ht="11.25" customHeight="1">
      <c r="A229" s="21"/>
      <c r="D229" s="21"/>
      <c r="H229" s="100"/>
      <c r="I229" s="34"/>
      <c r="J229" s="30"/>
      <c r="K229" s="37"/>
      <c r="L229" s="34"/>
      <c r="M229" s="38"/>
      <c r="N229" s="34"/>
      <c r="O229" s="48"/>
      <c r="P229" s="43"/>
      <c r="Q229" s="49"/>
      <c r="R229" s="50"/>
    </row>
    <row r="230" spans="1:18" ht="11.25" customHeight="1">
      <c r="A230" s="21"/>
      <c r="D230" s="21"/>
      <c r="H230" s="100"/>
      <c r="I230" s="34"/>
      <c r="J230" s="30"/>
      <c r="K230" s="37"/>
      <c r="L230" s="34"/>
      <c r="M230" s="38"/>
      <c r="N230" s="34"/>
      <c r="O230" s="48"/>
      <c r="P230" s="43"/>
      <c r="Q230" s="49"/>
      <c r="R230" s="50"/>
    </row>
    <row r="231" spans="1:18" ht="11.25" customHeight="1">
      <c r="A231" s="21"/>
      <c r="D231" s="21"/>
      <c r="H231" s="100"/>
      <c r="I231" s="34"/>
      <c r="J231" s="30"/>
      <c r="K231" s="37"/>
      <c r="L231" s="34"/>
      <c r="M231" s="38"/>
      <c r="N231" s="34"/>
      <c r="O231" s="48"/>
      <c r="P231" s="43"/>
      <c r="Q231" s="49"/>
      <c r="R231" s="50"/>
    </row>
    <row r="232" spans="1:18" ht="11.25" customHeight="1">
      <c r="A232" s="21"/>
      <c r="D232" s="21"/>
      <c r="H232" s="100"/>
      <c r="I232" s="34"/>
      <c r="J232" s="30"/>
      <c r="K232" s="37"/>
      <c r="L232" s="34"/>
      <c r="M232" s="38"/>
      <c r="N232" s="34"/>
      <c r="O232" s="48"/>
      <c r="P232" s="43"/>
      <c r="Q232" s="49"/>
      <c r="R232" s="50"/>
    </row>
    <row r="233" spans="1:18" ht="11.25" customHeight="1">
      <c r="A233" s="21"/>
      <c r="D233" s="21"/>
      <c r="H233" s="100"/>
      <c r="I233" s="34"/>
      <c r="J233" s="30"/>
      <c r="K233" s="37"/>
      <c r="L233" s="34"/>
      <c r="M233" s="38"/>
      <c r="N233" s="34"/>
      <c r="O233" s="48"/>
      <c r="P233" s="43"/>
      <c r="Q233" s="49"/>
      <c r="R233" s="50"/>
    </row>
    <row r="234" spans="1:18" ht="11.25" customHeight="1">
      <c r="A234" s="21"/>
      <c r="D234" s="21"/>
      <c r="H234" s="100"/>
      <c r="I234" s="34"/>
      <c r="J234" s="30"/>
      <c r="K234" s="37"/>
      <c r="L234" s="34"/>
      <c r="M234" s="38"/>
      <c r="N234" s="34"/>
      <c r="O234" s="48"/>
      <c r="P234" s="43"/>
      <c r="Q234" s="49"/>
      <c r="R234" s="50"/>
    </row>
    <row r="235" spans="1:18" ht="11.25" customHeight="1">
      <c r="A235" s="21"/>
      <c r="D235" s="21"/>
      <c r="H235" s="100"/>
      <c r="I235" s="34"/>
      <c r="J235" s="30"/>
      <c r="K235" s="37"/>
      <c r="L235" s="34"/>
      <c r="M235" s="38"/>
      <c r="N235" s="34"/>
      <c r="O235" s="48"/>
      <c r="P235" s="43"/>
      <c r="Q235" s="49"/>
      <c r="R235" s="50"/>
    </row>
    <row r="236" spans="1:18" ht="11.25" customHeight="1">
      <c r="A236" s="21"/>
      <c r="D236" s="21"/>
      <c r="H236" s="100"/>
      <c r="I236" s="34"/>
      <c r="J236" s="30"/>
      <c r="K236" s="37"/>
      <c r="L236" s="34"/>
      <c r="M236" s="38"/>
      <c r="N236" s="34"/>
      <c r="O236" s="48"/>
      <c r="P236" s="43"/>
      <c r="Q236" s="49"/>
      <c r="R236" s="50"/>
    </row>
    <row r="237" spans="1:18" ht="11.25" customHeight="1">
      <c r="A237" s="21"/>
      <c r="D237" s="21"/>
      <c r="H237" s="100"/>
      <c r="I237" s="34"/>
      <c r="J237" s="30"/>
      <c r="K237" s="37"/>
      <c r="L237" s="34"/>
      <c r="M237" s="38"/>
      <c r="N237" s="34"/>
      <c r="O237" s="48"/>
      <c r="P237" s="43"/>
      <c r="Q237" s="49"/>
      <c r="R237" s="50"/>
    </row>
    <row r="238" spans="1:18" ht="11.25" customHeight="1">
      <c r="A238" s="21"/>
      <c r="D238" s="21"/>
      <c r="H238" s="100"/>
      <c r="I238" s="34"/>
      <c r="J238" s="30"/>
      <c r="K238" s="37"/>
      <c r="L238" s="34"/>
      <c r="M238" s="38"/>
      <c r="N238" s="34"/>
      <c r="O238" s="48"/>
      <c r="P238" s="43"/>
      <c r="Q238" s="49"/>
      <c r="R238" s="50"/>
    </row>
    <row r="239" spans="1:18" ht="11.25" customHeight="1">
      <c r="A239" s="21"/>
      <c r="D239" s="21"/>
      <c r="H239" s="100"/>
      <c r="I239" s="34"/>
      <c r="J239" s="30"/>
      <c r="K239" s="37"/>
      <c r="L239" s="34"/>
      <c r="M239" s="38"/>
      <c r="N239" s="35"/>
      <c r="O239" s="24"/>
      <c r="P239" s="24"/>
      <c r="Q239" s="33"/>
      <c r="R239" s="32"/>
    </row>
    <row r="240" spans="1:18" ht="11.25" customHeight="1">
      <c r="A240" s="21"/>
      <c r="D240" s="21"/>
      <c r="H240" s="100"/>
      <c r="I240" s="34"/>
      <c r="J240" s="30"/>
      <c r="K240" s="37"/>
      <c r="L240" s="34"/>
      <c r="M240" s="38"/>
      <c r="N240" s="34"/>
      <c r="O240" s="47"/>
      <c r="P240" s="46"/>
      <c r="Q240" s="34"/>
      <c r="R240" s="45"/>
    </row>
    <row r="241" spans="1:18" ht="11.25" customHeight="1">
      <c r="A241" s="21"/>
      <c r="D241" s="21"/>
      <c r="H241" s="100"/>
      <c r="I241" s="34"/>
      <c r="J241" s="30"/>
      <c r="K241" s="37"/>
      <c r="L241" s="34"/>
      <c r="M241" s="38"/>
      <c r="N241" s="34"/>
      <c r="O241" s="47"/>
      <c r="P241" s="46"/>
      <c r="Q241" s="34"/>
      <c r="R241" s="45"/>
    </row>
    <row r="242" spans="1:18" ht="11.25" customHeight="1">
      <c r="A242" s="21"/>
      <c r="D242" s="21"/>
      <c r="H242" s="100"/>
      <c r="I242" s="34"/>
      <c r="J242" s="30"/>
      <c r="K242" s="37"/>
      <c r="L242" s="34"/>
      <c r="M242" s="38"/>
      <c r="N242" s="34"/>
      <c r="O242" s="47"/>
      <c r="P242" s="46"/>
      <c r="Q242" s="34"/>
      <c r="R242" s="45"/>
    </row>
    <row r="243" spans="1:18" ht="11.25" customHeight="1">
      <c r="A243" s="21"/>
      <c r="D243" s="21"/>
      <c r="H243" s="100"/>
      <c r="I243" s="34"/>
      <c r="J243" s="30"/>
      <c r="K243" s="37"/>
      <c r="L243" s="34"/>
      <c r="M243" s="38"/>
      <c r="N243" s="34"/>
      <c r="O243" s="47"/>
      <c r="P243" s="46"/>
      <c r="Q243" s="34"/>
      <c r="R243" s="45"/>
    </row>
    <row r="244" spans="1:18" ht="11.25" customHeight="1">
      <c r="A244" s="21"/>
      <c r="D244" s="21"/>
      <c r="H244" s="100"/>
      <c r="I244" s="34"/>
      <c r="J244" s="30"/>
      <c r="K244" s="37"/>
      <c r="L244" s="34"/>
      <c r="M244" s="38"/>
      <c r="N244" s="34"/>
      <c r="O244" s="47"/>
      <c r="P244" s="46"/>
      <c r="Q244" s="34"/>
      <c r="R244" s="45"/>
    </row>
    <row r="245" spans="1:18" ht="11.25" customHeight="1">
      <c r="A245" s="21"/>
      <c r="D245" s="21"/>
      <c r="H245" s="100"/>
      <c r="I245" s="34"/>
      <c r="J245" s="30"/>
      <c r="K245" s="37"/>
      <c r="L245" s="34"/>
      <c r="M245" s="38"/>
      <c r="N245" s="34"/>
      <c r="O245" s="47"/>
      <c r="P245" s="46"/>
      <c r="Q245" s="34"/>
      <c r="R245" s="45"/>
    </row>
    <row r="246" spans="1:18" ht="11.25" customHeight="1">
      <c r="A246" s="21"/>
      <c r="D246" s="21"/>
      <c r="H246" s="100"/>
      <c r="I246" s="34"/>
      <c r="J246" s="30"/>
      <c r="K246" s="37"/>
      <c r="L246" s="34"/>
      <c r="M246" s="38"/>
      <c r="N246" s="34"/>
      <c r="O246" s="47"/>
      <c r="P246" s="46"/>
      <c r="Q246" s="34"/>
      <c r="R246" s="45"/>
    </row>
    <row r="247" spans="1:18" ht="11.25" customHeight="1">
      <c r="A247" s="21"/>
      <c r="D247" s="21"/>
      <c r="H247" s="100"/>
      <c r="I247" s="34"/>
      <c r="J247" s="30"/>
      <c r="K247" s="37"/>
      <c r="L247" s="34"/>
      <c r="M247" s="38"/>
      <c r="N247" s="34"/>
      <c r="O247" s="47"/>
      <c r="P247" s="46"/>
      <c r="Q247" s="34"/>
      <c r="R247" s="45"/>
    </row>
    <row r="248" spans="1:18" ht="11.25" customHeight="1">
      <c r="A248" s="21"/>
      <c r="D248" s="21"/>
      <c r="H248" s="100"/>
      <c r="I248" s="34"/>
      <c r="J248" s="30"/>
      <c r="K248" s="37"/>
      <c r="L248" s="34"/>
      <c r="M248" s="38"/>
      <c r="N248" s="34"/>
      <c r="O248" s="47"/>
      <c r="P248" s="46"/>
      <c r="Q248" s="34"/>
      <c r="R248" s="45"/>
    </row>
    <row r="249" spans="1:18" ht="11.25" customHeight="1">
      <c r="A249" s="21"/>
      <c r="D249" s="21"/>
      <c r="H249" s="100"/>
      <c r="I249" s="34"/>
      <c r="J249" s="30"/>
      <c r="K249" s="37"/>
      <c r="L249" s="34"/>
      <c r="M249" s="38"/>
      <c r="N249" s="34"/>
      <c r="O249" s="47"/>
      <c r="P249" s="46"/>
      <c r="Q249" s="34"/>
      <c r="R249" s="45"/>
    </row>
    <row r="250" spans="1:18" ht="11.25" customHeight="1">
      <c r="A250" s="21"/>
      <c r="D250" s="21"/>
      <c r="H250" s="100"/>
      <c r="I250" s="34"/>
      <c r="J250" s="30"/>
      <c r="K250" s="37"/>
      <c r="L250" s="34"/>
      <c r="M250" s="38"/>
      <c r="N250" s="34"/>
      <c r="O250" s="47"/>
      <c r="P250" s="46"/>
      <c r="Q250" s="34"/>
      <c r="R250" s="45"/>
    </row>
    <row r="251" spans="1:18" ht="11.25" customHeight="1">
      <c r="A251" s="21"/>
      <c r="D251" s="21"/>
      <c r="H251" s="100"/>
      <c r="I251" s="34"/>
      <c r="J251" s="30"/>
      <c r="K251" s="37"/>
      <c r="L251" s="34"/>
      <c r="M251" s="38"/>
      <c r="N251" s="34"/>
      <c r="O251" s="48"/>
      <c r="P251" s="43"/>
      <c r="Q251" s="49"/>
      <c r="R251" s="50"/>
    </row>
    <row r="252" spans="1:18" ht="11.25" customHeight="1">
      <c r="A252" s="21"/>
      <c r="D252" s="21"/>
      <c r="H252" s="100"/>
      <c r="I252" s="34"/>
      <c r="J252" s="30"/>
      <c r="K252" s="37"/>
      <c r="L252" s="34"/>
      <c r="M252" s="38"/>
      <c r="N252" s="34"/>
      <c r="O252" s="48"/>
      <c r="P252" s="43"/>
      <c r="Q252" s="49"/>
      <c r="R252" s="50"/>
    </row>
    <row r="253" spans="1:18" ht="11.25" customHeight="1">
      <c r="A253" s="21"/>
      <c r="D253" s="21"/>
      <c r="H253" s="100"/>
      <c r="I253" s="34"/>
      <c r="J253" s="30"/>
      <c r="K253" s="37"/>
      <c r="L253" s="34"/>
      <c r="M253" s="38"/>
      <c r="N253" s="34"/>
      <c r="O253" s="48"/>
      <c r="P253" s="43"/>
      <c r="Q253" s="49"/>
      <c r="R253" s="50"/>
    </row>
    <row r="254" spans="1:18" ht="11.25" customHeight="1">
      <c r="A254" s="21"/>
      <c r="D254" s="21"/>
      <c r="H254" s="100"/>
      <c r="I254" s="34"/>
      <c r="J254" s="30"/>
      <c r="K254" s="37"/>
      <c r="L254" s="34"/>
      <c r="M254" s="38"/>
      <c r="N254" s="34"/>
      <c r="O254" s="48"/>
      <c r="P254" s="43"/>
      <c r="Q254" s="49"/>
      <c r="R254" s="50"/>
    </row>
    <row r="255" spans="1:18" ht="11.25" customHeight="1">
      <c r="A255" s="21"/>
      <c r="D255" s="21"/>
      <c r="H255" s="100"/>
      <c r="I255" s="34"/>
      <c r="J255" s="30"/>
      <c r="K255" s="37"/>
      <c r="L255" s="34"/>
      <c r="M255" s="38"/>
      <c r="N255" s="34"/>
      <c r="O255" s="48"/>
      <c r="P255" s="43"/>
      <c r="Q255" s="49"/>
      <c r="R255" s="50"/>
    </row>
    <row r="256" spans="1:18" ht="11.25" customHeight="1">
      <c r="A256" s="21"/>
      <c r="D256" s="21"/>
      <c r="H256" s="100"/>
      <c r="I256" s="34"/>
      <c r="J256" s="30"/>
      <c r="K256" s="37"/>
      <c r="L256" s="34"/>
      <c r="M256" s="38"/>
      <c r="N256" s="34"/>
      <c r="O256" s="48"/>
      <c r="P256" s="43"/>
      <c r="Q256" s="49"/>
      <c r="R256" s="50"/>
    </row>
    <row r="257" spans="1:18" ht="11.25" customHeight="1">
      <c r="A257" s="21"/>
      <c r="D257" s="21"/>
      <c r="H257" s="100"/>
      <c r="I257" s="34"/>
      <c r="J257" s="30"/>
      <c r="K257" s="37"/>
      <c r="L257" s="34"/>
      <c r="M257" s="38"/>
      <c r="N257" s="34"/>
      <c r="O257" s="48"/>
      <c r="P257" s="43"/>
      <c r="Q257" s="49"/>
      <c r="R257" s="50"/>
    </row>
    <row r="258" spans="1:18" ht="11.25" customHeight="1">
      <c r="A258" s="21"/>
      <c r="D258" s="21"/>
      <c r="H258" s="100"/>
      <c r="I258" s="34"/>
      <c r="J258" s="30"/>
      <c r="K258" s="37"/>
      <c r="L258" s="34"/>
      <c r="M258" s="38"/>
      <c r="N258" s="34"/>
      <c r="O258" s="48"/>
      <c r="P258" s="43"/>
      <c r="Q258" s="49"/>
      <c r="R258" s="50"/>
    </row>
    <row r="259" spans="1:18" ht="11.25" customHeight="1">
      <c r="A259" s="21"/>
      <c r="D259" s="21"/>
      <c r="H259" s="100"/>
      <c r="I259" s="34"/>
      <c r="J259" s="30"/>
      <c r="K259" s="37"/>
      <c r="L259" s="34"/>
      <c r="M259" s="38"/>
      <c r="N259" s="34"/>
      <c r="O259" s="48"/>
      <c r="P259" s="43"/>
      <c r="Q259" s="49"/>
      <c r="R259" s="50"/>
    </row>
    <row r="260" spans="1:18" ht="11.25" customHeight="1">
      <c r="A260" s="21"/>
      <c r="D260" s="21"/>
      <c r="H260" s="100"/>
      <c r="I260" s="34"/>
      <c r="J260" s="30"/>
      <c r="K260" s="37"/>
      <c r="L260" s="34"/>
      <c r="M260" s="38"/>
      <c r="N260" s="34"/>
      <c r="O260" s="48"/>
      <c r="P260" s="43"/>
      <c r="Q260" s="49"/>
      <c r="R260" s="50"/>
    </row>
    <row r="261" spans="1:18" ht="11.25" customHeight="1">
      <c r="A261" s="21"/>
      <c r="D261" s="21"/>
      <c r="H261" s="100"/>
      <c r="I261" s="34"/>
      <c r="J261" s="30"/>
      <c r="K261" s="37"/>
      <c r="L261" s="34"/>
      <c r="M261" s="38"/>
      <c r="N261" s="34"/>
      <c r="O261" s="48"/>
      <c r="P261" s="43"/>
      <c r="Q261" s="49"/>
      <c r="R261" s="50"/>
    </row>
    <row r="262" spans="1:18" ht="11.25" customHeight="1">
      <c r="A262" s="21"/>
      <c r="D262" s="21"/>
      <c r="H262" s="100"/>
      <c r="I262" s="34"/>
      <c r="J262" s="30"/>
      <c r="K262" s="37"/>
      <c r="L262" s="34"/>
      <c r="M262" s="38"/>
      <c r="N262" s="34"/>
      <c r="O262" s="48"/>
      <c r="P262" s="43"/>
      <c r="Q262" s="49"/>
      <c r="R262" s="50"/>
    </row>
    <row r="263" spans="1:18" ht="11.25" customHeight="1">
      <c r="A263" s="21"/>
      <c r="D263" s="21"/>
      <c r="H263" s="100"/>
      <c r="I263" s="34"/>
      <c r="J263" s="30"/>
      <c r="K263" s="37"/>
      <c r="L263" s="34"/>
      <c r="M263" s="38"/>
      <c r="N263" s="34"/>
      <c r="O263" s="48"/>
      <c r="P263" s="43"/>
      <c r="Q263" s="49"/>
      <c r="R263" s="50"/>
    </row>
    <row r="264" spans="1:18" ht="11.25" customHeight="1">
      <c r="A264" s="21"/>
      <c r="D264" s="21"/>
      <c r="H264" s="100"/>
      <c r="I264" s="34"/>
      <c r="J264" s="30"/>
      <c r="K264" s="37"/>
      <c r="L264" s="34"/>
      <c r="M264" s="38"/>
      <c r="N264" s="34"/>
      <c r="O264" s="48"/>
      <c r="P264" s="43"/>
      <c r="Q264" s="49"/>
      <c r="R264" s="50"/>
    </row>
    <row r="265" spans="1:18" ht="11.25" customHeight="1">
      <c r="A265" s="21"/>
      <c r="D265" s="21"/>
      <c r="H265" s="100"/>
      <c r="I265" s="34"/>
      <c r="J265" s="30"/>
      <c r="K265" s="37"/>
      <c r="L265" s="34"/>
      <c r="M265" s="38"/>
      <c r="N265" s="34"/>
      <c r="O265" s="48"/>
      <c r="P265" s="43"/>
      <c r="Q265" s="49"/>
      <c r="R265" s="50"/>
    </row>
    <row r="266" spans="1:18" ht="11.25" customHeight="1">
      <c r="A266" s="21"/>
      <c r="D266" s="21"/>
      <c r="H266" s="100"/>
      <c r="I266" s="34"/>
      <c r="J266" s="30"/>
      <c r="K266" s="37"/>
      <c r="L266" s="34"/>
      <c r="M266" s="38"/>
      <c r="N266" s="35"/>
      <c r="O266" s="24"/>
      <c r="P266" s="24"/>
      <c r="Q266" s="33"/>
      <c r="R266" s="32"/>
    </row>
    <row r="267" spans="1:18" ht="11.25" customHeight="1">
      <c r="A267" s="21"/>
      <c r="D267" s="21"/>
      <c r="H267" s="100"/>
      <c r="I267" s="34"/>
      <c r="J267" s="30"/>
      <c r="K267" s="37"/>
      <c r="L267" s="34"/>
      <c r="M267" s="38"/>
      <c r="N267" s="34"/>
      <c r="O267" s="47"/>
      <c r="P267" s="46"/>
      <c r="Q267" s="34"/>
      <c r="R267" s="45"/>
    </row>
    <row r="268" spans="1:18" ht="11.25" customHeight="1">
      <c r="A268" s="21"/>
      <c r="D268" s="21"/>
      <c r="H268" s="100"/>
      <c r="I268" s="34"/>
      <c r="J268" s="30"/>
      <c r="K268" s="37"/>
      <c r="L268" s="34"/>
      <c r="M268" s="38"/>
      <c r="N268" s="34"/>
      <c r="O268" s="47"/>
      <c r="P268" s="46"/>
      <c r="Q268" s="34"/>
      <c r="R268" s="45"/>
    </row>
    <row r="269" spans="1:18" ht="11.25" customHeight="1">
      <c r="A269" s="21"/>
      <c r="D269" s="21"/>
      <c r="H269" s="100"/>
      <c r="I269" s="34"/>
      <c r="J269" s="30"/>
      <c r="K269" s="37"/>
      <c r="L269" s="34"/>
      <c r="M269" s="38"/>
      <c r="N269" s="34"/>
      <c r="O269" s="47"/>
      <c r="P269" s="46"/>
      <c r="Q269" s="34"/>
      <c r="R269" s="45"/>
    </row>
    <row r="270" spans="1:18" ht="11.25" customHeight="1">
      <c r="A270" s="21"/>
      <c r="D270" s="21"/>
      <c r="H270" s="100"/>
      <c r="I270" s="34"/>
      <c r="J270" s="30"/>
      <c r="K270" s="37"/>
      <c r="L270" s="34"/>
      <c r="M270" s="38"/>
      <c r="N270" s="34"/>
      <c r="O270" s="47"/>
      <c r="P270" s="46"/>
      <c r="Q270" s="34"/>
      <c r="R270" s="45"/>
    </row>
    <row r="271" spans="1:18" ht="11.25" customHeight="1">
      <c r="A271" s="21"/>
      <c r="D271" s="21"/>
      <c r="H271" s="100"/>
      <c r="I271" s="34"/>
      <c r="J271" s="30"/>
      <c r="K271" s="37"/>
      <c r="L271" s="34"/>
      <c r="M271" s="38"/>
      <c r="N271" s="34"/>
      <c r="O271" s="47"/>
      <c r="P271" s="46"/>
      <c r="Q271" s="34"/>
      <c r="R271" s="45"/>
    </row>
    <row r="272" spans="1:18" ht="11.25" customHeight="1">
      <c r="A272" s="21"/>
      <c r="D272" s="21"/>
      <c r="H272" s="100"/>
      <c r="I272" s="34"/>
      <c r="J272" s="30"/>
      <c r="K272" s="37"/>
      <c r="L272" s="34"/>
      <c r="M272" s="38"/>
      <c r="N272" s="34"/>
      <c r="O272" s="47"/>
      <c r="P272" s="46"/>
      <c r="Q272" s="34"/>
      <c r="R272" s="45"/>
    </row>
    <row r="273" spans="1:18" ht="11.25" customHeight="1">
      <c r="A273" s="21"/>
      <c r="D273" s="21"/>
      <c r="H273" s="100"/>
      <c r="I273" s="34"/>
      <c r="J273" s="30"/>
      <c r="K273" s="37"/>
      <c r="L273" s="34"/>
      <c r="M273" s="38"/>
      <c r="N273" s="34"/>
      <c r="O273" s="47"/>
      <c r="P273" s="46"/>
      <c r="Q273" s="34"/>
      <c r="R273" s="45"/>
    </row>
    <row r="274" spans="1:18" ht="11.25" customHeight="1">
      <c r="A274" s="21"/>
      <c r="D274" s="21"/>
      <c r="H274" s="100"/>
      <c r="I274" s="34"/>
      <c r="J274" s="30"/>
      <c r="K274" s="37"/>
      <c r="L274" s="34"/>
      <c r="M274" s="38"/>
      <c r="N274" s="34"/>
      <c r="O274" s="47"/>
      <c r="P274" s="46"/>
      <c r="Q274" s="34"/>
      <c r="R274" s="45"/>
    </row>
    <row r="275" spans="1:18" ht="11.25" customHeight="1">
      <c r="A275" s="21"/>
      <c r="D275" s="21"/>
      <c r="H275" s="100"/>
      <c r="I275" s="34"/>
      <c r="J275" s="30"/>
      <c r="K275" s="37"/>
      <c r="L275" s="34"/>
      <c r="M275" s="38"/>
      <c r="N275" s="34"/>
      <c r="O275" s="47"/>
      <c r="P275" s="46"/>
      <c r="Q275" s="34"/>
      <c r="R275" s="45"/>
    </row>
    <row r="276" spans="1:18" ht="11.25" customHeight="1">
      <c r="A276" s="21"/>
      <c r="D276" s="21"/>
      <c r="H276" s="100"/>
      <c r="I276" s="34"/>
      <c r="J276" s="30"/>
      <c r="K276" s="37"/>
      <c r="L276" s="34"/>
      <c r="M276" s="38"/>
      <c r="N276" s="34"/>
      <c r="O276" s="47"/>
      <c r="P276" s="46"/>
      <c r="Q276" s="34"/>
      <c r="R276" s="45"/>
    </row>
    <row r="277" spans="1:18" ht="11.25" customHeight="1">
      <c r="A277" s="21"/>
      <c r="D277" s="21"/>
      <c r="H277" s="100"/>
      <c r="I277" s="34"/>
      <c r="J277" s="30"/>
      <c r="K277" s="37"/>
      <c r="L277" s="34"/>
      <c r="M277" s="38"/>
      <c r="N277" s="34"/>
      <c r="O277" s="47"/>
      <c r="P277" s="46"/>
      <c r="Q277" s="34"/>
      <c r="R277" s="45"/>
    </row>
    <row r="278" spans="1:18" ht="11.25" customHeight="1">
      <c r="A278" s="21"/>
      <c r="D278" s="21"/>
      <c r="H278" s="100"/>
      <c r="I278" s="34"/>
      <c r="J278" s="30"/>
      <c r="K278" s="37"/>
      <c r="L278" s="34"/>
      <c r="M278" s="38"/>
      <c r="N278" s="34"/>
      <c r="O278" s="47"/>
      <c r="P278" s="46"/>
      <c r="Q278" s="34"/>
      <c r="R278" s="45"/>
    </row>
    <row r="279" spans="1:18" ht="11.25" customHeight="1">
      <c r="A279" s="21"/>
      <c r="D279" s="21"/>
      <c r="H279" s="100"/>
      <c r="I279" s="34"/>
      <c r="J279" s="30"/>
      <c r="K279" s="37"/>
      <c r="L279" s="34"/>
      <c r="M279" s="38"/>
      <c r="N279" s="34"/>
      <c r="O279" s="47"/>
      <c r="P279" s="46"/>
      <c r="Q279" s="34"/>
      <c r="R279" s="45"/>
    </row>
    <row r="280" spans="1:18" ht="11.25" customHeight="1">
      <c r="A280" s="21"/>
      <c r="D280" s="21"/>
      <c r="H280" s="100"/>
      <c r="I280" s="34"/>
      <c r="J280" s="30"/>
      <c r="K280" s="37"/>
      <c r="L280" s="34"/>
      <c r="M280" s="38"/>
      <c r="N280" s="34"/>
      <c r="O280" s="47"/>
      <c r="P280" s="46"/>
      <c r="Q280" s="34"/>
      <c r="R280" s="45"/>
    </row>
    <row r="281" spans="1:18" ht="11.25" customHeight="1">
      <c r="A281" s="21"/>
      <c r="D281" s="21"/>
      <c r="H281" s="100"/>
      <c r="I281" s="34"/>
      <c r="J281" s="30"/>
      <c r="K281" s="37"/>
      <c r="L281" s="34"/>
      <c r="M281" s="38"/>
      <c r="N281" s="34"/>
      <c r="O281" s="48"/>
      <c r="P281" s="43"/>
      <c r="Q281" s="49"/>
      <c r="R281" s="50"/>
    </row>
    <row r="282" spans="1:18" ht="11.25" customHeight="1">
      <c r="A282" s="21"/>
      <c r="D282" s="21"/>
      <c r="H282" s="100"/>
      <c r="I282" s="34"/>
      <c r="J282" s="30"/>
      <c r="K282" s="37"/>
      <c r="L282" s="34"/>
      <c r="M282" s="38"/>
      <c r="N282" s="34"/>
      <c r="O282" s="48"/>
      <c r="P282" s="43"/>
      <c r="Q282" s="49"/>
      <c r="R282" s="50"/>
    </row>
    <row r="283" spans="1:18" ht="11.25" customHeight="1">
      <c r="A283" s="21"/>
      <c r="D283" s="21"/>
      <c r="H283" s="100"/>
      <c r="I283" s="34"/>
      <c r="J283" s="30"/>
      <c r="K283" s="37"/>
      <c r="L283" s="34"/>
      <c r="M283" s="38"/>
      <c r="N283" s="34"/>
      <c r="O283" s="48"/>
      <c r="P283" s="43"/>
      <c r="Q283" s="49"/>
      <c r="R283" s="50"/>
    </row>
    <row r="284" spans="1:18" ht="11.25" customHeight="1">
      <c r="A284" s="21"/>
      <c r="D284" s="21"/>
      <c r="H284" s="100"/>
      <c r="I284" s="34"/>
      <c r="J284" s="30"/>
      <c r="K284" s="37"/>
      <c r="L284" s="34"/>
      <c r="M284" s="38"/>
      <c r="N284" s="34"/>
      <c r="O284" s="48"/>
      <c r="P284" s="43"/>
      <c r="Q284" s="49"/>
      <c r="R284" s="50"/>
    </row>
    <row r="285" spans="1:18" ht="11.25" customHeight="1">
      <c r="A285" s="21"/>
      <c r="D285" s="21"/>
      <c r="H285" s="100"/>
      <c r="I285" s="34"/>
      <c r="J285" s="30"/>
      <c r="K285" s="37"/>
      <c r="L285" s="34"/>
      <c r="M285" s="38"/>
      <c r="N285" s="34"/>
      <c r="O285" s="48"/>
      <c r="P285" s="43"/>
      <c r="Q285" s="49"/>
      <c r="R285" s="50"/>
    </row>
    <row r="286" spans="1:18" ht="11.25" customHeight="1">
      <c r="A286" s="21"/>
      <c r="D286" s="21"/>
      <c r="H286" s="100"/>
      <c r="I286" s="34"/>
      <c r="J286" s="30"/>
      <c r="K286" s="37"/>
      <c r="L286" s="34"/>
      <c r="M286" s="38"/>
      <c r="N286" s="34"/>
      <c r="O286" s="48"/>
      <c r="P286" s="43"/>
      <c r="Q286" s="49"/>
      <c r="R286" s="50"/>
    </row>
    <row r="287" spans="1:18" ht="11.25" customHeight="1">
      <c r="A287" s="21"/>
      <c r="D287" s="21"/>
      <c r="H287" s="100"/>
      <c r="I287" s="34"/>
      <c r="J287" s="30"/>
      <c r="K287" s="37"/>
      <c r="L287" s="34"/>
      <c r="M287" s="38"/>
      <c r="N287" s="34"/>
      <c r="O287" s="48"/>
      <c r="P287" s="43"/>
      <c r="Q287" s="49"/>
      <c r="R287" s="50"/>
    </row>
    <row r="288" spans="1:18" ht="11.25" customHeight="1">
      <c r="A288" s="21"/>
      <c r="D288" s="21"/>
      <c r="H288" s="100"/>
      <c r="I288" s="34"/>
      <c r="J288" s="30"/>
      <c r="K288" s="37"/>
      <c r="L288" s="34"/>
      <c r="M288" s="38"/>
      <c r="N288" s="34"/>
      <c r="O288" s="48"/>
      <c r="P288" s="43"/>
      <c r="Q288" s="49"/>
      <c r="R288" s="50"/>
    </row>
    <row r="289" spans="1:18" ht="11.25" customHeight="1">
      <c r="A289" s="21"/>
      <c r="D289" s="21"/>
      <c r="H289" s="100"/>
      <c r="I289" s="34"/>
      <c r="J289" s="30"/>
      <c r="K289" s="37"/>
      <c r="L289" s="34"/>
      <c r="M289" s="38"/>
      <c r="N289" s="34"/>
      <c r="O289" s="48"/>
      <c r="P289" s="43"/>
      <c r="Q289" s="49"/>
      <c r="R289" s="50"/>
    </row>
    <row r="290" spans="1:18" ht="11.25" customHeight="1">
      <c r="A290" s="21"/>
      <c r="D290" s="21"/>
      <c r="H290" s="100"/>
      <c r="I290" s="34"/>
      <c r="J290" s="30"/>
      <c r="K290" s="37"/>
      <c r="L290" s="34"/>
      <c r="M290" s="38"/>
      <c r="N290" s="34"/>
      <c r="O290" s="48"/>
      <c r="P290" s="43"/>
      <c r="Q290" s="49"/>
      <c r="R290" s="50"/>
    </row>
    <row r="291" spans="1:18" ht="11.25" customHeight="1">
      <c r="A291" s="21"/>
      <c r="D291" s="21"/>
      <c r="H291" s="100"/>
      <c r="I291" s="34"/>
      <c r="J291" s="30"/>
      <c r="K291" s="37"/>
      <c r="L291" s="34"/>
      <c r="M291" s="38"/>
      <c r="N291" s="34"/>
      <c r="O291" s="48"/>
      <c r="P291" s="43"/>
      <c r="Q291" s="49"/>
      <c r="R291" s="50"/>
    </row>
    <row r="292" spans="1:18" ht="11.25" customHeight="1">
      <c r="A292" s="21"/>
      <c r="D292" s="21"/>
      <c r="H292" s="100"/>
      <c r="I292" s="34"/>
      <c r="J292" s="30"/>
      <c r="K292" s="37"/>
      <c r="L292" s="34"/>
      <c r="M292" s="38"/>
      <c r="N292" s="34"/>
      <c r="O292" s="48"/>
      <c r="P292" s="43"/>
      <c r="Q292" s="49"/>
      <c r="R292" s="50"/>
    </row>
    <row r="293" spans="1:18" ht="11.25" customHeight="1">
      <c r="A293" s="21"/>
      <c r="D293" s="21"/>
      <c r="H293" s="100"/>
      <c r="I293" s="34"/>
      <c r="J293" s="30"/>
      <c r="K293" s="37"/>
      <c r="L293" s="34"/>
      <c r="M293" s="38"/>
      <c r="N293" s="34"/>
      <c r="O293" s="48"/>
      <c r="P293" s="43"/>
      <c r="Q293" s="49"/>
      <c r="R293" s="50"/>
    </row>
    <row r="294" spans="1:18" ht="11.25" customHeight="1">
      <c r="A294" s="21"/>
      <c r="D294" s="21"/>
      <c r="H294" s="100"/>
      <c r="I294" s="34"/>
      <c r="J294" s="30"/>
      <c r="K294" s="37"/>
      <c r="L294" s="34"/>
      <c r="M294" s="38"/>
      <c r="N294" s="34"/>
      <c r="O294" s="48"/>
      <c r="P294" s="43"/>
      <c r="Q294" s="49"/>
      <c r="R294" s="50"/>
    </row>
    <row r="295" spans="1:18" ht="11.25" customHeight="1">
      <c r="A295" s="21"/>
      <c r="D295" s="21"/>
      <c r="H295" s="100"/>
      <c r="I295" s="34"/>
      <c r="J295" s="30"/>
      <c r="K295" s="37"/>
      <c r="L295" s="34"/>
      <c r="M295" s="38"/>
      <c r="N295" s="34"/>
      <c r="O295" s="48"/>
      <c r="P295" s="43"/>
      <c r="Q295" s="49"/>
      <c r="R295" s="50"/>
    </row>
    <row r="296" spans="1:18" ht="11.25" customHeight="1">
      <c r="A296" s="21"/>
      <c r="D296" s="21"/>
      <c r="H296" s="100"/>
      <c r="I296" s="34"/>
      <c r="J296" s="30"/>
      <c r="K296" s="37"/>
      <c r="L296" s="34"/>
      <c r="M296" s="38"/>
      <c r="N296" s="35"/>
      <c r="O296" s="24"/>
      <c r="P296" s="24"/>
      <c r="Q296" s="33"/>
      <c r="R296" s="32"/>
    </row>
    <row r="297" spans="1:18" ht="11.25" customHeight="1">
      <c r="A297" s="21"/>
      <c r="D297" s="21"/>
      <c r="H297" s="100"/>
      <c r="I297" s="34"/>
      <c r="J297" s="30"/>
      <c r="K297" s="37"/>
      <c r="L297" s="34"/>
      <c r="M297" s="38"/>
      <c r="N297" s="34"/>
      <c r="O297" s="47"/>
      <c r="P297" s="46"/>
      <c r="Q297" s="34"/>
      <c r="R297" s="45"/>
    </row>
    <row r="298" spans="1:18" ht="11.25" customHeight="1">
      <c r="A298" s="21"/>
      <c r="D298" s="21"/>
      <c r="H298" s="100"/>
      <c r="I298" s="34"/>
      <c r="J298" s="30"/>
      <c r="K298" s="37"/>
      <c r="L298" s="34"/>
      <c r="M298" s="38"/>
      <c r="N298" s="34"/>
      <c r="O298" s="47"/>
      <c r="P298" s="46"/>
      <c r="Q298" s="34"/>
      <c r="R298" s="45"/>
    </row>
    <row r="299" spans="1:18" ht="11.25" customHeight="1">
      <c r="A299" s="21"/>
      <c r="D299" s="21"/>
      <c r="H299" s="100"/>
      <c r="I299" s="34"/>
      <c r="J299" s="30"/>
      <c r="K299" s="37"/>
      <c r="L299" s="34"/>
      <c r="M299" s="38"/>
      <c r="N299" s="34"/>
      <c r="O299" s="47"/>
      <c r="P299" s="46"/>
      <c r="Q299" s="34"/>
      <c r="R299" s="45"/>
    </row>
    <row r="300" spans="1:18" ht="11.25" customHeight="1">
      <c r="A300" s="21"/>
      <c r="D300" s="21"/>
      <c r="H300" s="100"/>
      <c r="I300" s="34"/>
      <c r="J300" s="30"/>
      <c r="K300" s="37"/>
      <c r="L300" s="34"/>
      <c r="M300" s="38"/>
      <c r="N300" s="34"/>
      <c r="O300" s="47"/>
      <c r="P300" s="46"/>
      <c r="Q300" s="34"/>
      <c r="R300" s="45"/>
    </row>
    <row r="301" spans="1:18" ht="11.25" customHeight="1">
      <c r="A301" s="21"/>
      <c r="D301" s="21"/>
      <c r="H301" s="100"/>
      <c r="I301" s="34"/>
      <c r="J301" s="30"/>
      <c r="K301" s="37"/>
      <c r="L301" s="34"/>
      <c r="M301" s="38"/>
      <c r="N301" s="34"/>
      <c r="O301" s="47"/>
      <c r="P301" s="46"/>
      <c r="Q301" s="34"/>
      <c r="R301" s="45"/>
    </row>
    <row r="302" spans="1:18" ht="11.25" customHeight="1">
      <c r="A302" s="21"/>
      <c r="D302" s="21"/>
      <c r="H302" s="100"/>
      <c r="I302" s="34"/>
      <c r="J302" s="30"/>
      <c r="K302" s="37"/>
      <c r="L302" s="34"/>
      <c r="M302" s="38"/>
      <c r="N302" s="34"/>
      <c r="O302" s="47"/>
      <c r="P302" s="46"/>
      <c r="Q302" s="34"/>
      <c r="R302" s="45"/>
    </row>
    <row r="303" spans="1:18" ht="11.25" customHeight="1">
      <c r="A303" s="21"/>
      <c r="D303" s="21"/>
      <c r="H303" s="100"/>
      <c r="I303" s="34"/>
      <c r="J303" s="30"/>
      <c r="K303" s="37"/>
      <c r="L303" s="34"/>
      <c r="M303" s="38"/>
      <c r="N303" s="34"/>
      <c r="O303" s="48"/>
      <c r="P303" s="43"/>
      <c r="Q303" s="49"/>
      <c r="R303" s="50"/>
    </row>
    <row r="304" spans="1:18" ht="11.25" customHeight="1">
      <c r="A304" s="21"/>
      <c r="D304" s="21"/>
      <c r="H304" s="100"/>
      <c r="I304" s="34"/>
      <c r="J304" s="30"/>
      <c r="K304" s="37"/>
      <c r="L304" s="34"/>
      <c r="M304" s="38"/>
      <c r="N304" s="34"/>
      <c r="O304" s="48"/>
      <c r="P304" s="43"/>
      <c r="Q304" s="49"/>
      <c r="R304" s="50"/>
    </row>
    <row r="305" spans="1:18" ht="11.25" customHeight="1">
      <c r="A305" s="21"/>
      <c r="D305" s="21"/>
      <c r="H305" s="100"/>
      <c r="I305" s="34"/>
      <c r="J305" s="30"/>
      <c r="K305" s="37"/>
      <c r="L305" s="34"/>
      <c r="M305" s="38"/>
      <c r="N305" s="34"/>
      <c r="O305" s="48"/>
      <c r="P305" s="43"/>
      <c r="Q305" s="49"/>
      <c r="R305" s="50"/>
    </row>
    <row r="306" spans="1:18" ht="11.25" customHeight="1">
      <c r="A306" s="21"/>
      <c r="D306" s="21"/>
      <c r="H306" s="100"/>
      <c r="I306" s="34"/>
      <c r="J306" s="30"/>
      <c r="K306" s="37"/>
      <c r="L306" s="34"/>
      <c r="M306" s="38"/>
      <c r="N306" s="34"/>
      <c r="O306" s="48"/>
      <c r="P306" s="43"/>
      <c r="Q306" s="49"/>
      <c r="R306" s="50"/>
    </row>
    <row r="307" spans="1:18" ht="11.25" customHeight="1">
      <c r="A307" s="21"/>
      <c r="D307" s="21"/>
      <c r="H307" s="100"/>
      <c r="I307" s="34"/>
      <c r="J307" s="30"/>
      <c r="K307" s="37"/>
      <c r="L307" s="34"/>
      <c r="M307" s="38"/>
      <c r="N307" s="34"/>
      <c r="O307" s="48"/>
      <c r="P307" s="43"/>
      <c r="Q307" s="49"/>
      <c r="R307" s="50"/>
    </row>
    <row r="308" spans="1:18" ht="11.25" customHeight="1">
      <c r="A308" s="21"/>
      <c r="D308" s="21"/>
      <c r="H308" s="100"/>
      <c r="I308" s="34"/>
      <c r="J308" s="30"/>
      <c r="K308" s="37"/>
      <c r="L308" s="34"/>
      <c r="M308" s="38"/>
      <c r="N308" s="34"/>
      <c r="O308" s="48"/>
      <c r="P308" s="43"/>
      <c r="Q308" s="49"/>
      <c r="R308" s="50"/>
    </row>
    <row r="309" spans="1:18" ht="11.25" customHeight="1">
      <c r="A309" s="21"/>
      <c r="D309" s="21"/>
      <c r="H309" s="100"/>
      <c r="I309" s="34"/>
      <c r="J309" s="30"/>
      <c r="K309" s="37"/>
      <c r="L309" s="34"/>
      <c r="M309" s="38"/>
      <c r="N309" s="34"/>
      <c r="O309" s="48"/>
      <c r="P309" s="43"/>
      <c r="Q309" s="49"/>
      <c r="R309" s="50"/>
    </row>
    <row r="310" spans="1:18" ht="11.25" customHeight="1">
      <c r="A310" s="21"/>
      <c r="D310" s="21"/>
      <c r="H310" s="100"/>
      <c r="I310" s="34"/>
      <c r="J310" s="30"/>
      <c r="K310" s="37"/>
      <c r="L310" s="34"/>
      <c r="M310" s="38"/>
      <c r="N310" s="34"/>
      <c r="O310" s="48"/>
      <c r="P310" s="43"/>
      <c r="Q310" s="49"/>
      <c r="R310" s="50"/>
    </row>
    <row r="311" spans="1:18" ht="11.25" customHeight="1">
      <c r="A311" s="21"/>
      <c r="D311" s="21"/>
      <c r="H311" s="100"/>
      <c r="I311" s="34"/>
      <c r="J311" s="30"/>
      <c r="K311" s="37"/>
      <c r="L311" s="34"/>
      <c r="M311" s="38"/>
      <c r="N311" s="34"/>
      <c r="O311" s="48"/>
      <c r="P311" s="43"/>
      <c r="Q311" s="49"/>
      <c r="R311" s="50"/>
    </row>
    <row r="312" spans="1:18" ht="11.25" customHeight="1">
      <c r="A312" s="21"/>
      <c r="D312" s="21"/>
      <c r="H312" s="100"/>
      <c r="I312" s="34"/>
      <c r="J312" s="30"/>
      <c r="K312" s="37"/>
      <c r="L312" s="34"/>
      <c r="M312" s="38"/>
      <c r="N312" s="34"/>
      <c r="O312" s="48"/>
      <c r="P312" s="43"/>
      <c r="Q312" s="49"/>
      <c r="R312" s="50"/>
    </row>
    <row r="313" spans="1:18" ht="11.25" customHeight="1">
      <c r="A313" s="21"/>
      <c r="D313" s="21"/>
      <c r="H313" s="100"/>
      <c r="I313" s="34"/>
      <c r="J313" s="30"/>
      <c r="K313" s="37"/>
      <c r="L313" s="34"/>
      <c r="M313" s="38"/>
      <c r="N313" s="34"/>
      <c r="O313" s="48"/>
      <c r="P313" s="43"/>
      <c r="Q313" s="49"/>
      <c r="R313" s="50"/>
    </row>
    <row r="314" spans="1:18" ht="11.25" customHeight="1">
      <c r="A314" s="21"/>
      <c r="D314" s="21"/>
      <c r="H314" s="100"/>
      <c r="I314" s="34"/>
      <c r="J314" s="30"/>
      <c r="K314" s="37"/>
      <c r="L314" s="34"/>
      <c r="M314" s="38"/>
      <c r="N314" s="34"/>
      <c r="O314" s="48"/>
      <c r="P314" s="43"/>
      <c r="Q314" s="49"/>
      <c r="R314" s="50"/>
    </row>
    <row r="315" spans="1:18" ht="11.25" customHeight="1">
      <c r="A315" s="21"/>
      <c r="D315" s="21"/>
      <c r="H315" s="100"/>
      <c r="I315" s="34"/>
      <c r="J315" s="30"/>
      <c r="K315" s="37"/>
      <c r="L315" s="34"/>
      <c r="M315" s="38"/>
      <c r="N315" s="34"/>
      <c r="O315" s="48"/>
      <c r="P315" s="43"/>
      <c r="Q315" s="49"/>
      <c r="R315" s="50"/>
    </row>
    <row r="316" spans="1:18" ht="11.25" customHeight="1">
      <c r="A316" s="21"/>
      <c r="D316" s="21"/>
      <c r="H316" s="100"/>
      <c r="I316" s="34"/>
      <c r="J316" s="30"/>
      <c r="K316" s="37"/>
      <c r="L316" s="34"/>
      <c r="M316" s="38"/>
      <c r="N316" s="34"/>
      <c r="O316" s="48"/>
      <c r="P316" s="43"/>
      <c r="Q316" s="49"/>
      <c r="R316" s="50"/>
    </row>
    <row r="317" spans="1:18" ht="11.25" customHeight="1">
      <c r="A317" s="21"/>
      <c r="D317" s="21"/>
      <c r="H317" s="100"/>
      <c r="I317" s="34"/>
      <c r="J317" s="30"/>
      <c r="K317" s="37"/>
      <c r="L317" s="34"/>
      <c r="M317" s="38"/>
      <c r="N317" s="34"/>
      <c r="O317" s="48"/>
      <c r="P317" s="43"/>
      <c r="Q317" s="49"/>
      <c r="R317" s="50"/>
    </row>
    <row r="318" spans="1:18" ht="11.25" customHeight="1">
      <c r="A318" s="21"/>
      <c r="D318" s="21"/>
      <c r="H318" s="100"/>
      <c r="I318" s="34"/>
      <c r="J318" s="30"/>
      <c r="K318" s="37"/>
      <c r="L318" s="34"/>
      <c r="M318" s="38"/>
      <c r="N318" s="35"/>
      <c r="O318" s="24"/>
      <c r="P318" s="24"/>
      <c r="Q318" s="33"/>
      <c r="R318" s="32"/>
    </row>
    <row r="319" spans="1:18" ht="11.25" customHeight="1">
      <c r="A319" s="21"/>
      <c r="D319" s="21"/>
      <c r="H319" s="100"/>
      <c r="I319" s="34"/>
      <c r="J319" s="30"/>
      <c r="K319" s="37"/>
      <c r="L319" s="34"/>
      <c r="M319" s="38"/>
      <c r="N319" s="34"/>
      <c r="O319" s="47"/>
      <c r="P319" s="46"/>
      <c r="Q319" s="34"/>
      <c r="R319" s="45"/>
    </row>
    <row r="320" spans="1:18" ht="11.25" customHeight="1">
      <c r="A320" s="21"/>
      <c r="D320" s="21"/>
      <c r="H320" s="100"/>
      <c r="I320" s="34"/>
      <c r="J320" s="30"/>
      <c r="K320" s="37"/>
      <c r="L320" s="34"/>
      <c r="M320" s="38"/>
      <c r="N320" s="34"/>
      <c r="O320" s="47"/>
      <c r="P320" s="46"/>
      <c r="Q320" s="34"/>
      <c r="R320" s="45"/>
    </row>
    <row r="321" spans="1:18" ht="11.25" customHeight="1">
      <c r="A321" s="21"/>
      <c r="D321" s="21"/>
      <c r="H321" s="100"/>
      <c r="I321" s="34"/>
      <c r="J321" s="30"/>
      <c r="K321" s="37"/>
      <c r="L321" s="34"/>
      <c r="M321" s="38"/>
      <c r="N321" s="34"/>
      <c r="O321" s="47"/>
      <c r="P321" s="46"/>
      <c r="Q321" s="34"/>
      <c r="R321" s="45"/>
    </row>
    <row r="322" spans="1:18" ht="11.25" customHeight="1">
      <c r="A322" s="21"/>
      <c r="D322" s="21"/>
      <c r="H322" s="100"/>
      <c r="I322" s="34"/>
      <c r="J322" s="30"/>
      <c r="K322" s="37"/>
      <c r="L322" s="34"/>
      <c r="M322" s="38"/>
      <c r="N322" s="34"/>
      <c r="O322" s="47"/>
      <c r="P322" s="46"/>
      <c r="Q322" s="34"/>
      <c r="R322" s="45"/>
    </row>
    <row r="323" spans="1:18" ht="11.25" customHeight="1">
      <c r="A323" s="21"/>
      <c r="D323" s="21"/>
      <c r="H323" s="100"/>
      <c r="I323" s="34"/>
      <c r="J323" s="30"/>
      <c r="K323" s="37"/>
      <c r="L323" s="34"/>
      <c r="M323" s="38"/>
      <c r="N323" s="34"/>
      <c r="O323" s="47"/>
      <c r="P323" s="46"/>
      <c r="Q323" s="34"/>
      <c r="R323" s="45"/>
    </row>
    <row r="324" spans="1:18" ht="11.25" customHeight="1">
      <c r="A324" s="21"/>
      <c r="D324" s="21"/>
      <c r="H324" s="100"/>
      <c r="I324" s="34"/>
      <c r="J324" s="30"/>
      <c r="K324" s="37"/>
      <c r="L324" s="34"/>
      <c r="M324" s="38"/>
      <c r="N324" s="34"/>
      <c r="O324" s="48"/>
      <c r="P324" s="43"/>
      <c r="Q324" s="49"/>
      <c r="R324" s="50"/>
    </row>
    <row r="325" spans="1:18" ht="11.25" customHeight="1">
      <c r="A325" s="21"/>
      <c r="D325" s="21"/>
      <c r="H325" s="100"/>
      <c r="I325" s="34"/>
      <c r="J325" s="30"/>
      <c r="K325" s="37"/>
      <c r="L325" s="34"/>
      <c r="M325" s="38"/>
      <c r="N325" s="34"/>
      <c r="O325" s="48"/>
      <c r="P325" s="43"/>
      <c r="Q325" s="49"/>
      <c r="R325" s="50"/>
    </row>
    <row r="326" spans="1:18" ht="11.25" customHeight="1">
      <c r="A326" s="21"/>
      <c r="D326" s="21"/>
      <c r="H326" s="100"/>
      <c r="I326" s="34"/>
      <c r="J326" s="30"/>
      <c r="K326" s="37"/>
      <c r="L326" s="34"/>
      <c r="M326" s="38"/>
      <c r="N326" s="34"/>
      <c r="O326" s="48"/>
      <c r="P326" s="43"/>
      <c r="Q326" s="49"/>
      <c r="R326" s="50"/>
    </row>
    <row r="327" spans="1:18" ht="11.25" customHeight="1">
      <c r="A327" s="21"/>
      <c r="D327" s="21"/>
      <c r="H327" s="100"/>
      <c r="I327" s="34"/>
      <c r="J327" s="30"/>
      <c r="K327" s="37"/>
      <c r="L327" s="34"/>
      <c r="M327" s="38"/>
      <c r="N327" s="34"/>
      <c r="O327" s="48"/>
      <c r="P327" s="43"/>
      <c r="Q327" s="49"/>
      <c r="R327" s="50"/>
    </row>
    <row r="328" spans="1:18" ht="11.25" customHeight="1">
      <c r="A328" s="39"/>
      <c r="D328" s="39"/>
      <c r="H328" s="41"/>
      <c r="I328" s="34"/>
      <c r="J328" s="40"/>
      <c r="K328" s="41"/>
      <c r="L328" s="34"/>
      <c r="M328" s="42"/>
      <c r="N328" s="34"/>
      <c r="O328" s="48"/>
      <c r="P328" s="43"/>
      <c r="Q328" s="49"/>
      <c r="R328" s="50"/>
    </row>
    <row r="329" spans="1:18" ht="11.25" customHeight="1">
      <c r="A329" s="39"/>
      <c r="D329" s="39"/>
      <c r="H329" s="41"/>
      <c r="I329" s="34"/>
      <c r="J329" s="40"/>
      <c r="K329" s="41"/>
      <c r="L329" s="34"/>
      <c r="M329" s="42"/>
      <c r="N329" s="34"/>
      <c r="O329" s="48"/>
      <c r="P329" s="43"/>
      <c r="Q329" s="49"/>
      <c r="R329" s="50"/>
    </row>
    <row r="330" spans="1:18" ht="11.25" customHeight="1">
      <c r="A330" s="39"/>
      <c r="D330" s="39"/>
      <c r="H330" s="41"/>
      <c r="I330" s="34"/>
      <c r="J330" s="40"/>
      <c r="K330" s="41"/>
      <c r="L330" s="34"/>
      <c r="M330" s="42"/>
      <c r="N330" s="34"/>
      <c r="O330" s="48"/>
      <c r="P330" s="43"/>
      <c r="Q330" s="49"/>
      <c r="R330" s="50"/>
    </row>
    <row r="331" spans="1:18" ht="11.25" customHeight="1">
      <c r="A331" s="39"/>
      <c r="D331" s="39"/>
      <c r="H331" s="41"/>
      <c r="I331" s="34"/>
      <c r="J331" s="40"/>
      <c r="K331" s="41"/>
      <c r="L331" s="34"/>
      <c r="M331" s="42"/>
      <c r="N331" s="34"/>
      <c r="O331" s="48"/>
      <c r="P331" s="43"/>
      <c r="Q331" s="49"/>
      <c r="R331" s="50"/>
    </row>
    <row r="332" spans="1:18" ht="11.25" customHeight="1">
      <c r="A332" s="39"/>
      <c r="D332" s="39"/>
      <c r="H332" s="41"/>
      <c r="I332" s="34"/>
      <c r="J332" s="40"/>
      <c r="K332" s="41"/>
      <c r="L332" s="34"/>
      <c r="M332" s="42"/>
      <c r="N332" s="34"/>
      <c r="O332" s="48"/>
      <c r="P332" s="43"/>
      <c r="Q332" s="49"/>
      <c r="R332" s="50"/>
    </row>
    <row r="333" spans="1:18" ht="11.25" customHeight="1">
      <c r="A333" s="39"/>
      <c r="D333" s="39"/>
      <c r="H333" s="41"/>
      <c r="I333" s="34"/>
      <c r="J333" s="40"/>
      <c r="K333" s="41"/>
      <c r="L333" s="34"/>
      <c r="M333" s="42"/>
      <c r="N333" s="34"/>
      <c r="O333" s="48"/>
      <c r="P333" s="43"/>
      <c r="Q333" s="49"/>
      <c r="R333" s="50"/>
    </row>
    <row r="334" spans="1:18" ht="11.25" customHeight="1">
      <c r="A334" s="39"/>
      <c r="D334" s="39"/>
      <c r="H334" s="41"/>
      <c r="I334" s="34"/>
      <c r="J334" s="40"/>
      <c r="K334" s="41"/>
      <c r="L334" s="34"/>
      <c r="M334" s="42"/>
      <c r="N334" s="34"/>
      <c r="O334" s="48"/>
      <c r="P334" s="43"/>
      <c r="Q334" s="49"/>
      <c r="R334" s="50"/>
    </row>
    <row r="335" spans="1:18" ht="11.25" customHeight="1">
      <c r="A335" s="39"/>
      <c r="D335" s="39"/>
      <c r="H335" s="41"/>
      <c r="I335" s="34"/>
      <c r="J335" s="40"/>
      <c r="K335" s="41"/>
      <c r="L335" s="34"/>
      <c r="M335" s="42"/>
      <c r="N335" s="34"/>
      <c r="O335" s="48"/>
      <c r="P335" s="43"/>
      <c r="Q335" s="49"/>
      <c r="R335" s="50"/>
    </row>
    <row r="336" spans="1:18" ht="11.25" customHeight="1">
      <c r="A336" s="39"/>
      <c r="D336" s="39"/>
      <c r="H336" s="41"/>
      <c r="I336" s="34"/>
      <c r="J336" s="40"/>
      <c r="K336" s="41"/>
      <c r="L336" s="34"/>
      <c r="M336" s="42"/>
      <c r="N336" s="34"/>
      <c r="O336" s="48"/>
      <c r="P336" s="43"/>
      <c r="Q336" s="49"/>
      <c r="R336" s="50"/>
    </row>
    <row r="337" spans="1:18" ht="11.25" customHeight="1">
      <c r="A337" s="39"/>
      <c r="D337" s="39"/>
      <c r="H337" s="41"/>
      <c r="I337" s="34"/>
      <c r="J337" s="40"/>
      <c r="K337" s="41"/>
      <c r="L337" s="34"/>
      <c r="M337" s="42"/>
      <c r="N337" s="34"/>
      <c r="O337" s="48"/>
      <c r="P337" s="43"/>
      <c r="Q337" s="49"/>
      <c r="R337" s="50"/>
    </row>
    <row r="338" spans="1:18" ht="11.25" customHeight="1">
      <c r="A338" s="39"/>
      <c r="D338" s="39"/>
      <c r="H338" s="41"/>
      <c r="I338" s="34"/>
      <c r="J338" s="40"/>
      <c r="K338" s="41"/>
      <c r="L338" s="34"/>
      <c r="M338" s="42"/>
      <c r="N338" s="34"/>
      <c r="O338" s="48"/>
      <c r="P338" s="43"/>
      <c r="Q338" s="49"/>
      <c r="R338" s="50"/>
    </row>
    <row r="339" spans="1:18" ht="11.25" customHeight="1">
      <c r="A339" s="39"/>
      <c r="D339" s="39"/>
      <c r="H339" s="41"/>
      <c r="I339" s="34"/>
      <c r="J339" s="40"/>
      <c r="K339" s="41"/>
      <c r="L339" s="34"/>
      <c r="M339" s="42"/>
      <c r="N339" s="35"/>
      <c r="O339" s="24"/>
      <c r="P339" s="24"/>
      <c r="Q339" s="33"/>
      <c r="R339" s="32"/>
    </row>
    <row r="340" spans="1:18" ht="11.25" customHeight="1">
      <c r="A340" s="39"/>
      <c r="D340" s="39"/>
      <c r="H340" s="41"/>
      <c r="I340" s="34"/>
      <c r="J340" s="40"/>
      <c r="K340" s="41"/>
      <c r="L340" s="34"/>
      <c r="M340" s="42"/>
      <c r="N340" s="34"/>
      <c r="O340" s="47"/>
      <c r="P340" s="46"/>
      <c r="Q340" s="34"/>
      <c r="R340" s="45"/>
    </row>
    <row r="341" spans="1:18" ht="11.25" customHeight="1">
      <c r="A341" s="39"/>
      <c r="D341" s="39"/>
      <c r="H341" s="41"/>
      <c r="I341" s="34"/>
      <c r="J341" s="40"/>
      <c r="K341" s="41"/>
      <c r="L341" s="34"/>
      <c r="M341" s="42"/>
      <c r="N341" s="34"/>
      <c r="O341" s="47"/>
      <c r="P341" s="46"/>
      <c r="Q341" s="34"/>
      <c r="R341" s="45"/>
    </row>
    <row r="342" spans="1:18" ht="11.25" customHeight="1">
      <c r="A342" s="39"/>
      <c r="D342" s="39"/>
      <c r="H342" s="41"/>
      <c r="I342" s="34"/>
      <c r="J342" s="40"/>
      <c r="K342" s="41"/>
      <c r="L342" s="34"/>
      <c r="M342" s="42"/>
      <c r="N342" s="34"/>
      <c r="O342" s="47"/>
      <c r="P342" s="46"/>
      <c r="Q342" s="34"/>
      <c r="R342" s="45"/>
    </row>
    <row r="343" spans="1:18" ht="11.25" customHeight="1">
      <c r="A343" s="39"/>
      <c r="D343" s="39"/>
      <c r="H343" s="41"/>
      <c r="I343" s="34"/>
      <c r="J343" s="40"/>
      <c r="K343" s="41"/>
      <c r="L343" s="34"/>
      <c r="M343" s="42"/>
      <c r="N343" s="34"/>
      <c r="O343" s="47"/>
      <c r="P343" s="46"/>
      <c r="Q343" s="34"/>
      <c r="R343" s="45"/>
    </row>
    <row r="344" spans="1:18" ht="11.25" customHeight="1">
      <c r="A344" s="39"/>
      <c r="D344" s="39"/>
      <c r="H344" s="41"/>
      <c r="I344" s="34"/>
      <c r="J344" s="40"/>
      <c r="K344" s="41"/>
      <c r="L344" s="34"/>
      <c r="M344" s="42"/>
      <c r="N344" s="34"/>
      <c r="O344" s="47"/>
      <c r="P344" s="46"/>
      <c r="Q344" s="34"/>
      <c r="R344" s="45"/>
    </row>
    <row r="345" spans="1:18" ht="11.25" customHeight="1">
      <c r="A345" s="39"/>
      <c r="D345" s="39"/>
      <c r="H345" s="41"/>
      <c r="I345" s="34"/>
      <c r="J345" s="40"/>
      <c r="K345" s="41"/>
      <c r="L345" s="34"/>
      <c r="M345" s="42"/>
      <c r="N345" s="34"/>
      <c r="O345" s="47"/>
      <c r="P345" s="46"/>
      <c r="Q345" s="34"/>
      <c r="R345" s="45"/>
    </row>
    <row r="346" spans="1:18" ht="11.25" customHeight="1">
      <c r="A346" s="39"/>
      <c r="D346" s="39"/>
      <c r="H346" s="41"/>
      <c r="I346" s="34"/>
      <c r="J346" s="40"/>
      <c r="K346" s="41"/>
      <c r="L346" s="34"/>
      <c r="M346" s="42"/>
      <c r="N346" s="34"/>
      <c r="O346" s="47"/>
      <c r="P346" s="46"/>
      <c r="Q346" s="34"/>
      <c r="R346" s="45"/>
    </row>
    <row r="347" spans="1:18" ht="11.25" customHeight="1">
      <c r="A347" s="39"/>
      <c r="D347" s="39"/>
      <c r="H347" s="41"/>
      <c r="I347" s="34"/>
      <c r="J347" s="40"/>
      <c r="K347" s="41"/>
      <c r="L347" s="34"/>
      <c r="M347" s="42"/>
      <c r="N347" s="34"/>
      <c r="O347" s="47"/>
      <c r="P347" s="46"/>
      <c r="Q347" s="34"/>
      <c r="R347" s="45"/>
    </row>
    <row r="348" spans="1:18" ht="11.25" customHeight="1">
      <c r="A348" s="39"/>
      <c r="D348" s="39"/>
      <c r="H348" s="41"/>
      <c r="I348" s="34"/>
      <c r="J348" s="40"/>
      <c r="K348" s="41"/>
      <c r="L348" s="34"/>
      <c r="M348" s="42"/>
      <c r="N348" s="34"/>
      <c r="O348" s="47"/>
      <c r="P348" s="46"/>
      <c r="Q348" s="34"/>
      <c r="R348" s="45"/>
    </row>
    <row r="349" spans="1:18" ht="11.25" customHeight="1">
      <c r="A349" s="39"/>
      <c r="D349" s="39"/>
      <c r="H349" s="41"/>
      <c r="I349" s="34"/>
      <c r="J349" s="40"/>
      <c r="K349" s="41"/>
      <c r="L349" s="34"/>
      <c r="M349" s="42"/>
      <c r="N349" s="34"/>
      <c r="O349" s="48"/>
      <c r="P349" s="43"/>
      <c r="Q349" s="49"/>
      <c r="R349" s="50"/>
    </row>
    <row r="350" spans="1:18" ht="11.25" customHeight="1">
      <c r="A350" s="39"/>
      <c r="D350" s="39"/>
      <c r="H350" s="41"/>
      <c r="I350" s="34"/>
      <c r="J350" s="40"/>
      <c r="K350" s="41"/>
      <c r="L350" s="34"/>
      <c r="M350" s="42"/>
      <c r="N350" s="34"/>
      <c r="O350" s="48"/>
      <c r="P350" s="43"/>
      <c r="Q350" s="49"/>
      <c r="R350" s="50"/>
    </row>
    <row r="351" spans="1:18" ht="11.25" customHeight="1">
      <c r="A351" s="39"/>
      <c r="D351" s="39"/>
      <c r="H351" s="41"/>
      <c r="I351" s="34"/>
      <c r="J351" s="40"/>
      <c r="K351" s="41"/>
      <c r="L351" s="34"/>
      <c r="M351" s="42"/>
      <c r="N351" s="34"/>
      <c r="O351" s="48"/>
      <c r="P351" s="43"/>
      <c r="Q351" s="49"/>
      <c r="R351" s="50"/>
    </row>
    <row r="352" spans="1:18" ht="11.25" customHeight="1">
      <c r="A352" s="39"/>
      <c r="D352" s="39"/>
      <c r="H352" s="41"/>
      <c r="I352" s="34"/>
      <c r="J352" s="40"/>
      <c r="K352" s="41"/>
      <c r="L352" s="34"/>
      <c r="M352" s="42"/>
      <c r="N352" s="34"/>
      <c r="O352" s="48"/>
      <c r="P352" s="43"/>
      <c r="Q352" s="49"/>
      <c r="R352" s="50"/>
    </row>
    <row r="353" spans="1:18" ht="11.25" customHeight="1">
      <c r="A353" s="39"/>
      <c r="D353" s="39"/>
      <c r="H353" s="41"/>
      <c r="I353" s="34"/>
      <c r="J353" s="40"/>
      <c r="K353" s="41"/>
      <c r="L353" s="34"/>
      <c r="M353" s="42"/>
      <c r="N353" s="34"/>
      <c r="O353" s="48"/>
      <c r="P353" s="43"/>
      <c r="Q353" s="49"/>
      <c r="R353" s="50"/>
    </row>
    <row r="354" spans="1:18" ht="11.25" customHeight="1">
      <c r="A354" s="39"/>
      <c r="D354" s="39"/>
      <c r="H354" s="41"/>
      <c r="I354" s="34"/>
      <c r="J354" s="40"/>
      <c r="K354" s="41"/>
      <c r="L354" s="34"/>
      <c r="M354" s="42"/>
      <c r="N354" s="34"/>
      <c r="O354" s="48"/>
      <c r="P354" s="43"/>
      <c r="Q354" s="49"/>
      <c r="R354" s="50"/>
    </row>
    <row r="355" spans="1:18" ht="11.25" customHeight="1">
      <c r="A355" s="39"/>
      <c r="D355" s="39"/>
      <c r="H355" s="41"/>
      <c r="I355" s="34"/>
      <c r="J355" s="40"/>
      <c r="K355" s="41"/>
      <c r="L355" s="34"/>
      <c r="M355" s="42"/>
      <c r="N355" s="34"/>
      <c r="O355" s="48"/>
      <c r="P355" s="43"/>
      <c r="Q355" s="49"/>
      <c r="R355" s="50"/>
    </row>
    <row r="356" spans="1:18" ht="11.25" customHeight="1">
      <c r="A356" s="39"/>
      <c r="D356" s="39"/>
      <c r="H356" s="41"/>
      <c r="I356" s="34"/>
      <c r="J356" s="40"/>
      <c r="K356" s="41"/>
      <c r="L356" s="34"/>
      <c r="M356" s="42"/>
      <c r="N356" s="34"/>
      <c r="O356" s="48"/>
      <c r="P356" s="43"/>
      <c r="Q356" s="49"/>
      <c r="R356" s="50"/>
    </row>
    <row r="357" spans="1:18" ht="11.25" customHeight="1">
      <c r="A357" s="39"/>
      <c r="D357" s="39"/>
      <c r="H357" s="41"/>
      <c r="I357" s="34"/>
      <c r="J357" s="40"/>
      <c r="K357" s="41"/>
      <c r="L357" s="34"/>
      <c r="M357" s="42"/>
      <c r="N357" s="34"/>
      <c r="O357" s="48"/>
      <c r="P357" s="43"/>
      <c r="Q357" s="49"/>
      <c r="R357" s="50"/>
    </row>
    <row r="358" spans="1:18" ht="11.25" customHeight="1">
      <c r="A358" s="39"/>
      <c r="D358" s="39"/>
      <c r="H358" s="41"/>
      <c r="I358" s="34"/>
      <c r="J358" s="40"/>
      <c r="K358" s="41"/>
      <c r="L358" s="34"/>
      <c r="M358" s="42"/>
      <c r="N358" s="34"/>
      <c r="O358" s="48"/>
      <c r="P358" s="43"/>
      <c r="Q358" s="49"/>
      <c r="R358" s="50"/>
    </row>
    <row r="359" spans="1:18" ht="11.25" customHeight="1">
      <c r="A359" s="39"/>
      <c r="D359" s="39"/>
      <c r="H359" s="41"/>
      <c r="I359" s="34"/>
      <c r="J359" s="40"/>
      <c r="K359" s="41"/>
      <c r="L359" s="34"/>
      <c r="M359" s="42"/>
      <c r="N359" s="34"/>
      <c r="O359" s="48"/>
      <c r="P359" s="43"/>
      <c r="Q359" s="49"/>
      <c r="R359" s="50"/>
    </row>
    <row r="360" spans="1:18" ht="11.25" customHeight="1">
      <c r="A360" s="39"/>
      <c r="D360" s="39"/>
      <c r="H360" s="41"/>
      <c r="I360" s="34"/>
      <c r="J360" s="40"/>
      <c r="K360" s="41"/>
      <c r="L360" s="34"/>
      <c r="M360" s="42"/>
      <c r="N360" s="34"/>
      <c r="O360" s="48"/>
      <c r="P360" s="43"/>
      <c r="Q360" s="49"/>
      <c r="R360" s="50"/>
    </row>
    <row r="361" spans="1:18" ht="11.25" customHeight="1">
      <c r="A361" s="39"/>
      <c r="D361" s="39"/>
      <c r="H361" s="41"/>
      <c r="I361" s="34"/>
      <c r="J361" s="40"/>
      <c r="K361" s="41"/>
      <c r="L361" s="34"/>
      <c r="M361" s="42"/>
      <c r="N361" s="34"/>
      <c r="O361" s="48"/>
      <c r="P361" s="43"/>
      <c r="Q361" s="49"/>
      <c r="R361" s="50"/>
    </row>
    <row r="362" spans="1:18" ht="11.25" customHeight="1">
      <c r="A362" s="39"/>
      <c r="D362" s="39"/>
      <c r="H362" s="41"/>
      <c r="I362" s="34"/>
      <c r="J362" s="40"/>
      <c r="K362" s="41"/>
      <c r="L362" s="34"/>
      <c r="M362" s="42"/>
      <c r="N362" s="34"/>
      <c r="O362" s="48"/>
      <c r="P362" s="43"/>
      <c r="Q362" s="49"/>
      <c r="R362" s="50"/>
    </row>
    <row r="363" spans="1:18" ht="11.25" customHeight="1">
      <c r="A363" s="39"/>
      <c r="D363" s="39"/>
      <c r="H363" s="41"/>
      <c r="I363" s="34"/>
      <c r="J363" s="40"/>
      <c r="K363" s="41"/>
      <c r="L363" s="34"/>
      <c r="M363" s="42"/>
      <c r="N363" s="34"/>
      <c r="O363" s="48"/>
      <c r="P363" s="43"/>
      <c r="Q363" s="49"/>
      <c r="R363" s="50"/>
    </row>
    <row r="364" spans="1:18" ht="11.25" customHeight="1">
      <c r="A364" s="39"/>
      <c r="D364" s="39"/>
      <c r="H364" s="41"/>
      <c r="I364" s="34"/>
      <c r="J364" s="40"/>
      <c r="K364" s="41"/>
      <c r="L364" s="34"/>
      <c r="M364" s="42"/>
      <c r="N364" s="35"/>
      <c r="O364" s="24"/>
      <c r="P364" s="24"/>
      <c r="Q364" s="33"/>
      <c r="R364" s="32"/>
    </row>
    <row r="365" spans="1:18" ht="11.25" customHeight="1">
      <c r="A365" s="39"/>
      <c r="D365" s="39"/>
      <c r="H365" s="41"/>
      <c r="I365" s="34"/>
      <c r="J365" s="40"/>
      <c r="K365" s="41"/>
      <c r="L365" s="34"/>
      <c r="M365" s="42"/>
      <c r="N365" s="34"/>
      <c r="O365" s="47"/>
      <c r="P365" s="46"/>
      <c r="Q365" s="34"/>
      <c r="R365" s="45"/>
    </row>
    <row r="366" spans="1:18" ht="11.25" customHeight="1">
      <c r="A366" s="39"/>
      <c r="D366" s="39"/>
      <c r="H366" s="41"/>
      <c r="I366" s="34"/>
      <c r="J366" s="40"/>
      <c r="K366" s="41"/>
      <c r="L366" s="34"/>
      <c r="M366" s="42"/>
      <c r="N366" s="34"/>
      <c r="O366" s="47"/>
      <c r="P366" s="46"/>
      <c r="Q366" s="34"/>
      <c r="R366" s="45"/>
    </row>
    <row r="367" spans="1:18" ht="11.25" customHeight="1">
      <c r="A367" s="39"/>
      <c r="D367" s="39"/>
      <c r="H367" s="41"/>
      <c r="I367" s="34"/>
      <c r="J367" s="40"/>
      <c r="K367" s="41"/>
      <c r="L367" s="34"/>
      <c r="M367" s="42"/>
      <c r="N367" s="34"/>
      <c r="O367" s="47"/>
      <c r="P367" s="46"/>
      <c r="Q367" s="34"/>
      <c r="R367" s="45"/>
    </row>
    <row r="368" spans="1:18" ht="11.25" customHeight="1">
      <c r="A368" s="39"/>
      <c r="D368" s="39"/>
      <c r="H368" s="41"/>
      <c r="I368" s="34"/>
      <c r="J368" s="40"/>
      <c r="K368" s="41"/>
      <c r="L368" s="34"/>
      <c r="M368" s="42"/>
      <c r="N368" s="34"/>
      <c r="O368" s="47"/>
      <c r="P368" s="46"/>
      <c r="Q368" s="34"/>
      <c r="R368" s="45"/>
    </row>
    <row r="369" spans="1:18" ht="11.25" customHeight="1">
      <c r="A369" s="39"/>
      <c r="D369" s="39"/>
      <c r="H369" s="41"/>
      <c r="I369" s="34"/>
      <c r="J369" s="40"/>
      <c r="K369" s="41"/>
      <c r="L369" s="34"/>
      <c r="M369" s="42"/>
      <c r="N369" s="34"/>
      <c r="O369" s="47"/>
      <c r="P369" s="46"/>
      <c r="Q369" s="34"/>
      <c r="R369" s="45"/>
    </row>
    <row r="370" spans="1:18" ht="11.25" customHeight="1">
      <c r="A370" s="39"/>
      <c r="D370" s="39"/>
      <c r="H370" s="41"/>
      <c r="I370" s="34"/>
      <c r="J370" s="40"/>
      <c r="K370" s="41"/>
      <c r="L370" s="34"/>
      <c r="M370" s="42"/>
      <c r="N370" s="34"/>
      <c r="O370" s="47"/>
      <c r="P370" s="46"/>
      <c r="Q370" s="34"/>
      <c r="R370" s="45"/>
    </row>
    <row r="371" spans="1:18" ht="11.25" customHeight="1">
      <c r="A371" s="39"/>
      <c r="D371" s="39"/>
      <c r="H371" s="41"/>
      <c r="I371" s="34"/>
      <c r="J371" s="40"/>
      <c r="K371" s="41"/>
      <c r="L371" s="34"/>
      <c r="M371" s="42"/>
      <c r="N371" s="34"/>
      <c r="O371" s="47"/>
      <c r="P371" s="46"/>
      <c r="Q371" s="34"/>
      <c r="R371" s="45"/>
    </row>
    <row r="372" spans="1:18" ht="11.25" customHeight="1">
      <c r="A372" s="39"/>
      <c r="D372" s="39"/>
      <c r="H372" s="41"/>
      <c r="I372" s="34"/>
      <c r="J372" s="40"/>
      <c r="K372" s="41"/>
      <c r="L372" s="34"/>
      <c r="M372" s="42"/>
      <c r="N372" s="34"/>
      <c r="O372" s="47"/>
      <c r="P372" s="46"/>
      <c r="Q372" s="34"/>
      <c r="R372" s="45"/>
    </row>
    <row r="373" spans="1:18" ht="11.25" customHeight="1">
      <c r="A373" s="39"/>
      <c r="D373" s="39"/>
      <c r="H373" s="41"/>
      <c r="I373" s="34"/>
      <c r="J373" s="40"/>
      <c r="K373" s="41"/>
      <c r="L373" s="34"/>
      <c r="M373" s="42"/>
      <c r="N373" s="34"/>
      <c r="O373" s="47"/>
      <c r="P373" s="46"/>
      <c r="Q373" s="34"/>
      <c r="R373" s="45"/>
    </row>
    <row r="374" spans="1:18" ht="11.25" customHeight="1">
      <c r="A374" s="39"/>
      <c r="D374" s="39"/>
      <c r="H374" s="41"/>
      <c r="I374" s="34"/>
      <c r="J374" s="40"/>
      <c r="K374" s="41"/>
      <c r="L374" s="34"/>
      <c r="M374" s="42"/>
      <c r="N374" s="34"/>
      <c r="O374" s="47"/>
      <c r="P374" s="46"/>
      <c r="Q374" s="34"/>
      <c r="R374" s="45"/>
    </row>
    <row r="375" spans="1:18" ht="11.25" customHeight="1">
      <c r="A375" s="39"/>
      <c r="D375" s="39"/>
      <c r="H375" s="41"/>
      <c r="I375" s="34"/>
      <c r="J375" s="40"/>
      <c r="K375" s="41"/>
      <c r="L375" s="34"/>
      <c r="M375" s="42"/>
      <c r="N375" s="34"/>
      <c r="O375" s="47"/>
      <c r="P375" s="46"/>
      <c r="Q375" s="34"/>
      <c r="R375" s="45"/>
    </row>
    <row r="376" spans="1:18" ht="11.25" customHeight="1">
      <c r="A376" s="39"/>
      <c r="D376" s="39"/>
      <c r="H376" s="41"/>
      <c r="I376" s="34"/>
      <c r="J376" s="40"/>
      <c r="K376" s="41"/>
      <c r="L376" s="34"/>
      <c r="M376" s="42"/>
      <c r="N376" s="34"/>
      <c r="O376" s="47"/>
      <c r="P376" s="46"/>
      <c r="Q376" s="34"/>
      <c r="R376" s="45"/>
    </row>
    <row r="377" spans="1:18" ht="11.25" customHeight="1">
      <c r="A377" s="39"/>
      <c r="D377" s="39"/>
      <c r="H377" s="41"/>
      <c r="I377" s="34"/>
      <c r="J377" s="40"/>
      <c r="K377" s="41"/>
      <c r="L377" s="34"/>
      <c r="M377" s="42"/>
      <c r="N377" s="34"/>
      <c r="O377" s="47"/>
      <c r="P377" s="46"/>
      <c r="Q377" s="34"/>
      <c r="R377" s="45"/>
    </row>
    <row r="378" spans="1:18" ht="11.25" customHeight="1">
      <c r="A378" s="39"/>
      <c r="D378" s="39"/>
      <c r="H378" s="41"/>
      <c r="I378" s="34"/>
      <c r="J378" s="40"/>
      <c r="K378" s="41"/>
      <c r="L378" s="34"/>
      <c r="M378" s="42"/>
      <c r="N378" s="34"/>
      <c r="O378" s="47"/>
      <c r="P378" s="46"/>
      <c r="Q378" s="34"/>
      <c r="R378" s="45"/>
    </row>
    <row r="379" spans="1:18" ht="11.25" customHeight="1">
      <c r="A379" s="39"/>
      <c r="D379" s="39"/>
      <c r="H379" s="41"/>
      <c r="I379" s="34"/>
      <c r="J379" s="40"/>
      <c r="K379" s="41"/>
      <c r="L379" s="34"/>
      <c r="M379" s="42"/>
      <c r="N379" s="34"/>
      <c r="O379" s="47"/>
      <c r="P379" s="46"/>
      <c r="Q379" s="34"/>
      <c r="R379" s="45"/>
    </row>
    <row r="380" spans="1:18" ht="11.25" customHeight="1">
      <c r="A380" s="39"/>
      <c r="D380" s="39"/>
      <c r="H380" s="41"/>
      <c r="I380" s="34"/>
      <c r="J380" s="40"/>
      <c r="K380" s="41"/>
      <c r="L380" s="34"/>
      <c r="M380" s="42"/>
      <c r="N380" s="34"/>
      <c r="O380" s="47"/>
      <c r="P380" s="46"/>
      <c r="Q380" s="34"/>
      <c r="R380" s="45"/>
    </row>
    <row r="381" spans="1:18" ht="11.25" customHeight="1">
      <c r="A381" s="39"/>
      <c r="D381" s="39"/>
      <c r="H381" s="41"/>
      <c r="I381" s="34"/>
      <c r="J381" s="40"/>
      <c r="K381" s="41"/>
      <c r="L381" s="34"/>
      <c r="M381" s="42"/>
      <c r="N381" s="34"/>
      <c r="O381" s="48"/>
      <c r="P381" s="43"/>
      <c r="Q381" s="49"/>
      <c r="R381" s="50"/>
    </row>
    <row r="382" spans="1:18" ht="11.25" customHeight="1">
      <c r="A382" s="39"/>
      <c r="D382" s="39"/>
      <c r="H382" s="41"/>
      <c r="I382" s="34"/>
      <c r="J382" s="40"/>
      <c r="K382" s="41"/>
      <c r="L382" s="34"/>
      <c r="M382" s="42"/>
      <c r="N382" s="34"/>
      <c r="O382" s="48"/>
      <c r="P382" s="43"/>
      <c r="Q382" s="49"/>
      <c r="R382" s="50"/>
    </row>
    <row r="383" spans="1:18" ht="11.25" customHeight="1">
      <c r="A383" s="39"/>
      <c r="D383" s="39"/>
      <c r="H383" s="41"/>
      <c r="I383" s="34"/>
      <c r="J383" s="40"/>
      <c r="K383" s="41"/>
      <c r="L383" s="34"/>
      <c r="M383" s="42"/>
      <c r="N383" s="34"/>
      <c r="O383" s="48"/>
      <c r="P383" s="43"/>
      <c r="Q383" s="49"/>
      <c r="R383" s="50"/>
    </row>
    <row r="384" spans="1:18" ht="11.25" customHeight="1">
      <c r="A384" s="39"/>
      <c r="D384" s="39"/>
      <c r="H384" s="41"/>
      <c r="I384" s="34"/>
      <c r="J384" s="40"/>
      <c r="K384" s="41"/>
      <c r="L384" s="34"/>
      <c r="M384" s="42"/>
      <c r="N384" s="34"/>
      <c r="O384" s="48"/>
      <c r="P384" s="43"/>
      <c r="Q384" s="49"/>
      <c r="R384" s="50"/>
    </row>
    <row r="385" spans="1:18" ht="11.25" customHeight="1">
      <c r="A385" s="39"/>
      <c r="D385" s="39"/>
      <c r="H385" s="41"/>
      <c r="I385" s="34"/>
      <c r="J385" s="40"/>
      <c r="K385" s="41"/>
      <c r="L385" s="34"/>
      <c r="M385" s="42"/>
      <c r="N385" s="34"/>
      <c r="O385" s="48"/>
      <c r="P385" s="43"/>
      <c r="Q385" s="49"/>
      <c r="R385" s="50"/>
    </row>
    <row r="386" spans="1:18" ht="11.25" customHeight="1">
      <c r="A386" s="39"/>
      <c r="D386" s="39"/>
      <c r="H386" s="41"/>
      <c r="I386" s="34"/>
      <c r="J386" s="40"/>
      <c r="K386" s="41"/>
      <c r="L386" s="34"/>
      <c r="M386" s="42"/>
      <c r="N386" s="34"/>
      <c r="O386" s="48"/>
      <c r="P386" s="43"/>
      <c r="Q386" s="49"/>
      <c r="R386" s="50"/>
    </row>
    <row r="387" spans="1:18" ht="11.25" customHeight="1">
      <c r="A387" s="39"/>
      <c r="D387" s="39"/>
      <c r="H387" s="41"/>
      <c r="I387" s="34"/>
      <c r="J387" s="40"/>
      <c r="K387" s="41"/>
      <c r="L387" s="34"/>
      <c r="M387" s="42"/>
      <c r="N387" s="34"/>
      <c r="O387" s="48"/>
      <c r="P387" s="43"/>
      <c r="Q387" s="49"/>
      <c r="R387" s="50"/>
    </row>
    <row r="388" spans="1:18" ht="11.25" customHeight="1">
      <c r="A388" s="39"/>
      <c r="D388" s="39"/>
      <c r="H388" s="41"/>
      <c r="I388" s="34"/>
      <c r="J388" s="40"/>
      <c r="K388" s="41"/>
      <c r="L388" s="34"/>
      <c r="M388" s="42"/>
      <c r="N388" s="34"/>
      <c r="O388" s="48"/>
      <c r="P388" s="43"/>
      <c r="Q388" s="49"/>
      <c r="R388" s="50"/>
    </row>
    <row r="389" spans="1:18" ht="11.25" customHeight="1">
      <c r="A389" s="39"/>
      <c r="D389" s="39"/>
      <c r="H389" s="41"/>
      <c r="I389" s="34"/>
      <c r="J389" s="40"/>
      <c r="K389" s="41"/>
      <c r="L389" s="34"/>
      <c r="M389" s="42"/>
      <c r="N389" s="34"/>
      <c r="O389" s="48"/>
      <c r="P389" s="43"/>
      <c r="Q389" s="49"/>
      <c r="R389" s="50"/>
    </row>
    <row r="390" spans="1:18" ht="11.25" customHeight="1">
      <c r="A390" s="39"/>
      <c r="D390" s="39"/>
      <c r="H390" s="41"/>
      <c r="I390" s="34"/>
      <c r="J390" s="40"/>
      <c r="K390" s="41"/>
      <c r="L390" s="34"/>
      <c r="M390" s="42"/>
      <c r="N390" s="34"/>
      <c r="O390" s="48"/>
      <c r="P390" s="43"/>
      <c r="Q390" s="49"/>
      <c r="R390" s="50"/>
    </row>
    <row r="391" spans="1:18" ht="11.25" customHeight="1">
      <c r="A391" s="39"/>
      <c r="D391" s="39"/>
      <c r="H391" s="41"/>
      <c r="I391" s="34"/>
      <c r="J391" s="40"/>
      <c r="K391" s="41"/>
      <c r="L391" s="34"/>
      <c r="M391" s="42"/>
      <c r="N391" s="34"/>
      <c r="O391" s="48"/>
      <c r="P391" s="43"/>
      <c r="Q391" s="49"/>
      <c r="R391" s="50"/>
    </row>
    <row r="392" spans="1:18" ht="11.25" customHeight="1">
      <c r="A392" s="39"/>
      <c r="D392" s="39"/>
      <c r="H392" s="41"/>
      <c r="I392" s="34"/>
      <c r="J392" s="40"/>
      <c r="K392" s="41"/>
      <c r="L392" s="34"/>
      <c r="M392" s="42"/>
      <c r="N392" s="34"/>
      <c r="O392" s="48"/>
      <c r="P392" s="43"/>
      <c r="Q392" s="49"/>
      <c r="R392" s="50"/>
    </row>
    <row r="393" spans="1:18" ht="11.25" customHeight="1">
      <c r="A393" s="39"/>
      <c r="D393" s="39"/>
      <c r="H393" s="41"/>
      <c r="I393" s="34"/>
      <c r="J393" s="40"/>
      <c r="K393" s="41"/>
      <c r="L393" s="34"/>
      <c r="M393" s="42"/>
      <c r="N393" s="34"/>
      <c r="O393" s="48"/>
      <c r="P393" s="43"/>
      <c r="Q393" s="49"/>
      <c r="R393" s="50"/>
    </row>
    <row r="394" spans="1:18" ht="11.25" customHeight="1">
      <c r="A394" s="39"/>
      <c r="D394" s="39"/>
      <c r="H394" s="41"/>
      <c r="I394" s="34"/>
      <c r="J394" s="40"/>
      <c r="K394" s="41"/>
      <c r="L394" s="34"/>
      <c r="M394" s="42"/>
      <c r="N394" s="34"/>
      <c r="O394" s="48"/>
      <c r="P394" s="43"/>
      <c r="Q394" s="49"/>
      <c r="R394" s="50"/>
    </row>
    <row r="395" spans="1:18" ht="11.25" customHeight="1">
      <c r="A395" s="39"/>
      <c r="D395" s="39"/>
      <c r="H395" s="41"/>
      <c r="I395" s="34"/>
      <c r="J395" s="40"/>
      <c r="K395" s="41"/>
      <c r="L395" s="34"/>
      <c r="M395" s="42"/>
      <c r="N395" s="34"/>
      <c r="O395" s="48"/>
      <c r="P395" s="43"/>
      <c r="Q395" s="49"/>
      <c r="R395" s="50"/>
    </row>
    <row r="396" spans="1:18" ht="11.25" customHeight="1">
      <c r="A396" s="39"/>
      <c r="D396" s="39"/>
      <c r="H396" s="41"/>
      <c r="I396" s="34"/>
      <c r="J396" s="40"/>
      <c r="K396" s="41"/>
      <c r="L396" s="34"/>
      <c r="M396" s="42"/>
      <c r="N396" s="35"/>
      <c r="O396" s="24"/>
      <c r="P396" s="24"/>
      <c r="Q396" s="33"/>
      <c r="R396" s="32"/>
    </row>
    <row r="397" spans="1:18" ht="11.25" customHeight="1">
      <c r="A397" s="39"/>
      <c r="D397" s="39"/>
      <c r="H397" s="41"/>
      <c r="I397" s="34"/>
      <c r="J397" s="40"/>
      <c r="K397" s="41"/>
      <c r="L397" s="34"/>
      <c r="M397" s="42"/>
      <c r="N397" s="34"/>
      <c r="O397" s="47"/>
      <c r="P397" s="46"/>
      <c r="Q397" s="34"/>
      <c r="R397" s="45"/>
    </row>
    <row r="398" spans="1:18" ht="11.25" customHeight="1">
      <c r="A398" s="39"/>
      <c r="D398" s="39"/>
      <c r="H398" s="41"/>
      <c r="I398" s="34"/>
      <c r="J398" s="40"/>
      <c r="K398" s="41"/>
      <c r="L398" s="34"/>
      <c r="M398" s="42"/>
      <c r="N398" s="34"/>
      <c r="O398" s="47"/>
      <c r="P398" s="46"/>
      <c r="Q398" s="34"/>
      <c r="R398" s="45"/>
    </row>
    <row r="399" spans="1:18" ht="11.25" customHeight="1">
      <c r="A399" s="39"/>
      <c r="D399" s="39"/>
      <c r="H399" s="41"/>
      <c r="I399" s="34"/>
      <c r="J399" s="40"/>
      <c r="K399" s="41"/>
      <c r="L399" s="34"/>
      <c r="M399" s="42"/>
      <c r="N399" s="34"/>
      <c r="O399" s="47"/>
      <c r="P399" s="46"/>
      <c r="Q399" s="34"/>
      <c r="R399" s="45"/>
    </row>
    <row r="400" spans="1:18" ht="11.25" customHeight="1">
      <c r="A400" s="39"/>
      <c r="D400" s="39"/>
      <c r="H400" s="41"/>
      <c r="I400" s="34"/>
      <c r="J400" s="40"/>
      <c r="K400" s="41"/>
      <c r="L400" s="34"/>
      <c r="M400" s="42"/>
      <c r="N400" s="34"/>
      <c r="O400" s="47"/>
      <c r="P400" s="46"/>
      <c r="Q400" s="34"/>
      <c r="R400" s="45"/>
    </row>
    <row r="401" spans="1:18" ht="11.25" customHeight="1">
      <c r="A401" s="39"/>
      <c r="D401" s="39"/>
      <c r="H401" s="41"/>
      <c r="I401" s="34"/>
      <c r="J401" s="40"/>
      <c r="K401" s="41"/>
      <c r="L401" s="34"/>
      <c r="M401" s="42"/>
      <c r="N401" s="34"/>
      <c r="O401" s="47"/>
      <c r="P401" s="46"/>
      <c r="Q401" s="34"/>
      <c r="R401" s="45"/>
    </row>
    <row r="402" spans="1:18" ht="11.25" customHeight="1">
      <c r="A402" s="39"/>
      <c r="D402" s="39"/>
      <c r="H402" s="41"/>
      <c r="I402" s="34"/>
      <c r="J402" s="40"/>
      <c r="K402" s="41"/>
      <c r="L402" s="34"/>
      <c r="M402" s="42"/>
      <c r="N402" s="34"/>
      <c r="O402" s="47"/>
      <c r="P402" s="46"/>
      <c r="Q402" s="34"/>
      <c r="R402" s="45"/>
    </row>
    <row r="403" spans="1:18" ht="11.25" customHeight="1">
      <c r="A403" s="39"/>
      <c r="D403" s="39"/>
      <c r="H403" s="41"/>
      <c r="I403" s="34"/>
      <c r="J403" s="40"/>
      <c r="K403" s="41"/>
      <c r="L403" s="34"/>
      <c r="M403" s="42"/>
      <c r="N403" s="34"/>
      <c r="O403" s="47"/>
      <c r="P403" s="46"/>
      <c r="Q403" s="34"/>
      <c r="R403" s="45"/>
    </row>
    <row r="404" spans="1:18" ht="11.25" customHeight="1">
      <c r="A404" s="39"/>
      <c r="D404" s="39"/>
      <c r="H404" s="41"/>
      <c r="I404" s="34"/>
      <c r="J404" s="40"/>
      <c r="K404" s="41"/>
      <c r="L404" s="34"/>
      <c r="M404" s="42"/>
      <c r="N404" s="34"/>
      <c r="O404" s="47"/>
      <c r="P404" s="46"/>
      <c r="Q404" s="34"/>
      <c r="R404" s="45"/>
    </row>
    <row r="405" spans="1:18" ht="11.25" customHeight="1">
      <c r="A405" s="39"/>
      <c r="D405" s="39"/>
      <c r="H405" s="41"/>
      <c r="I405" s="34"/>
      <c r="J405" s="40"/>
      <c r="K405" s="41"/>
      <c r="L405" s="34"/>
      <c r="M405" s="42"/>
      <c r="N405" s="34"/>
      <c r="O405" s="47"/>
      <c r="P405" s="46"/>
      <c r="Q405" s="34"/>
      <c r="R405" s="45"/>
    </row>
    <row r="406" spans="1:18" ht="11.25" customHeight="1">
      <c r="A406" s="39"/>
      <c r="D406" s="39"/>
      <c r="H406" s="41"/>
      <c r="I406" s="34"/>
      <c r="J406" s="40"/>
      <c r="K406" s="41"/>
      <c r="L406" s="34"/>
      <c r="M406" s="42"/>
      <c r="N406" s="34"/>
      <c r="O406" s="47"/>
      <c r="P406" s="46"/>
      <c r="Q406" s="34"/>
      <c r="R406" s="45"/>
    </row>
    <row r="407" spans="1:18" ht="11.25" customHeight="1">
      <c r="A407" s="39"/>
      <c r="D407" s="39"/>
      <c r="H407" s="41"/>
      <c r="I407" s="34"/>
      <c r="J407" s="40"/>
      <c r="K407" s="41"/>
      <c r="L407" s="34"/>
      <c r="M407" s="42"/>
      <c r="N407" s="34"/>
      <c r="O407" s="47"/>
      <c r="P407" s="46"/>
      <c r="Q407" s="34"/>
      <c r="R407" s="45"/>
    </row>
    <row r="408" spans="1:18" ht="11.25" customHeight="1">
      <c r="A408" s="39"/>
      <c r="D408" s="39"/>
      <c r="H408" s="41"/>
      <c r="I408" s="34"/>
      <c r="J408" s="40"/>
      <c r="K408" s="41"/>
      <c r="L408" s="34"/>
      <c r="M408" s="42"/>
      <c r="N408" s="34"/>
      <c r="O408" s="47"/>
      <c r="P408" s="46"/>
      <c r="Q408" s="34"/>
      <c r="R408" s="45"/>
    </row>
    <row r="409" spans="1:18" ht="11.25" customHeight="1">
      <c r="A409" s="39"/>
      <c r="D409" s="39"/>
      <c r="H409" s="41"/>
      <c r="I409" s="34"/>
      <c r="J409" s="40"/>
      <c r="K409" s="41"/>
      <c r="L409" s="34"/>
      <c r="M409" s="42"/>
      <c r="N409" s="34"/>
      <c r="O409" s="47"/>
      <c r="P409" s="46"/>
      <c r="Q409" s="34"/>
      <c r="R409" s="45"/>
    </row>
    <row r="410" spans="1:18" ht="11.25" customHeight="1">
      <c r="A410" s="39"/>
      <c r="D410" s="39"/>
      <c r="H410" s="41"/>
      <c r="I410" s="34"/>
      <c r="J410" s="40"/>
      <c r="K410" s="41"/>
      <c r="L410" s="34"/>
      <c r="M410" s="42"/>
      <c r="N410" s="34"/>
      <c r="O410" s="47"/>
      <c r="P410" s="46"/>
      <c r="Q410" s="34"/>
      <c r="R410" s="45"/>
    </row>
    <row r="411" spans="1:18" ht="11.25" customHeight="1">
      <c r="A411" s="39"/>
      <c r="D411" s="39"/>
      <c r="H411" s="41"/>
      <c r="I411" s="34"/>
      <c r="J411" s="40"/>
      <c r="K411" s="41"/>
      <c r="L411" s="34"/>
      <c r="M411" s="42"/>
      <c r="N411" s="34"/>
      <c r="O411" s="48"/>
      <c r="P411" s="43"/>
      <c r="Q411" s="49"/>
      <c r="R411" s="50"/>
    </row>
    <row r="412" spans="1:18" ht="11.25" customHeight="1">
      <c r="A412" s="39"/>
      <c r="D412" s="39"/>
      <c r="H412" s="41"/>
      <c r="I412" s="34"/>
      <c r="J412" s="40"/>
      <c r="K412" s="41"/>
      <c r="L412" s="34"/>
      <c r="M412" s="42"/>
      <c r="N412" s="34"/>
      <c r="O412" s="48"/>
      <c r="P412" s="43"/>
      <c r="Q412" s="49"/>
      <c r="R412" s="50"/>
    </row>
    <row r="413" spans="1:18" ht="11.25" customHeight="1">
      <c r="A413" s="39"/>
      <c r="D413" s="39"/>
      <c r="H413" s="41"/>
      <c r="I413" s="34"/>
      <c r="J413" s="40"/>
      <c r="K413" s="41"/>
      <c r="L413" s="34"/>
      <c r="M413" s="42"/>
      <c r="N413" s="34"/>
      <c r="O413" s="48"/>
      <c r="P413" s="43"/>
      <c r="Q413" s="49"/>
      <c r="R413" s="50"/>
    </row>
    <row r="414" spans="1:18" ht="11.25" customHeight="1">
      <c r="A414" s="39"/>
      <c r="D414" s="39"/>
      <c r="H414" s="41"/>
      <c r="I414" s="34"/>
      <c r="J414" s="40"/>
      <c r="K414" s="41"/>
      <c r="L414" s="34"/>
      <c r="M414" s="42"/>
      <c r="N414" s="34"/>
      <c r="O414" s="48"/>
      <c r="P414" s="43"/>
      <c r="Q414" s="49"/>
      <c r="R414" s="50"/>
    </row>
    <row r="415" spans="1:18" ht="11.25" customHeight="1">
      <c r="A415" s="39"/>
      <c r="D415" s="39"/>
      <c r="H415" s="41"/>
      <c r="I415" s="34"/>
      <c r="J415" s="40"/>
      <c r="K415" s="41"/>
      <c r="L415" s="34"/>
      <c r="M415" s="42"/>
      <c r="N415" s="34"/>
      <c r="O415" s="48"/>
      <c r="P415" s="43"/>
      <c r="Q415" s="49"/>
      <c r="R415" s="50"/>
    </row>
    <row r="416" spans="1:18" ht="11.25" customHeight="1">
      <c r="A416" s="39"/>
      <c r="D416" s="39"/>
      <c r="H416" s="41"/>
      <c r="I416" s="34"/>
      <c r="J416" s="40"/>
      <c r="K416" s="41"/>
      <c r="L416" s="34"/>
      <c r="M416" s="42"/>
      <c r="N416" s="34"/>
      <c r="O416" s="48"/>
      <c r="P416" s="43"/>
      <c r="Q416" s="49"/>
      <c r="R416" s="50"/>
    </row>
    <row r="417" spans="1:18" ht="11.25" customHeight="1">
      <c r="A417" s="39"/>
      <c r="D417" s="39"/>
      <c r="H417" s="41"/>
      <c r="I417" s="34"/>
      <c r="J417" s="40"/>
      <c r="K417" s="41"/>
      <c r="L417" s="34"/>
      <c r="M417" s="42"/>
      <c r="N417" s="34"/>
      <c r="O417" s="48"/>
      <c r="P417" s="43"/>
      <c r="Q417" s="49"/>
      <c r="R417" s="50"/>
    </row>
    <row r="418" spans="1:18" ht="11.25" customHeight="1">
      <c r="A418" s="39"/>
      <c r="D418" s="39"/>
      <c r="H418" s="41"/>
      <c r="I418" s="34"/>
      <c r="J418" s="40"/>
      <c r="K418" s="41"/>
      <c r="L418" s="34"/>
      <c r="M418" s="42"/>
      <c r="N418" s="34"/>
      <c r="O418" s="48"/>
      <c r="P418" s="43"/>
      <c r="Q418" s="49"/>
      <c r="R418" s="50"/>
    </row>
    <row r="419" spans="1:18" ht="11.25" customHeight="1">
      <c r="A419" s="39"/>
      <c r="D419" s="39"/>
      <c r="H419" s="41"/>
      <c r="I419" s="34"/>
      <c r="J419" s="40"/>
      <c r="K419" s="41"/>
      <c r="L419" s="34"/>
      <c r="M419" s="42"/>
      <c r="N419" s="34"/>
      <c r="O419" s="48"/>
      <c r="P419" s="43"/>
      <c r="Q419" s="49"/>
      <c r="R419" s="50"/>
    </row>
    <row r="420" spans="1:18" ht="11.25" customHeight="1">
      <c r="A420" s="39"/>
      <c r="D420" s="39"/>
      <c r="H420" s="41"/>
      <c r="I420" s="34"/>
      <c r="J420" s="40"/>
      <c r="K420" s="41"/>
      <c r="L420" s="34"/>
      <c r="M420" s="42"/>
      <c r="N420" s="34"/>
      <c r="O420" s="48"/>
      <c r="P420" s="43"/>
      <c r="Q420" s="49"/>
      <c r="R420" s="50"/>
    </row>
    <row r="421" spans="1:18" ht="11.25" customHeight="1">
      <c r="A421" s="39"/>
      <c r="D421" s="39"/>
      <c r="H421" s="41"/>
      <c r="I421" s="34"/>
      <c r="J421" s="40"/>
      <c r="K421" s="41"/>
      <c r="L421" s="34"/>
      <c r="M421" s="42"/>
      <c r="N421" s="34"/>
      <c r="O421" s="48"/>
      <c r="P421" s="43"/>
      <c r="Q421" s="49"/>
      <c r="R421" s="50"/>
    </row>
    <row r="422" spans="1:18" ht="11.25" customHeight="1">
      <c r="A422" s="39"/>
      <c r="D422" s="39"/>
      <c r="H422" s="41"/>
      <c r="I422" s="34"/>
      <c r="J422" s="40"/>
      <c r="K422" s="41"/>
      <c r="L422" s="34"/>
      <c r="M422" s="42"/>
      <c r="N422" s="34"/>
      <c r="O422" s="48"/>
      <c r="P422" s="43"/>
      <c r="Q422" s="49"/>
      <c r="R422" s="50"/>
    </row>
    <row r="423" spans="1:18" ht="11.25" customHeight="1">
      <c r="A423" s="39"/>
      <c r="D423" s="39"/>
      <c r="H423" s="41"/>
      <c r="I423" s="34"/>
      <c r="J423" s="40"/>
      <c r="K423" s="41"/>
      <c r="L423" s="34"/>
      <c r="M423" s="42"/>
      <c r="N423" s="34"/>
      <c r="O423" s="48"/>
      <c r="P423" s="43"/>
      <c r="Q423" s="49"/>
      <c r="R423" s="50"/>
    </row>
    <row r="424" spans="1:18" ht="11.25" customHeight="1">
      <c r="A424" s="39"/>
      <c r="D424" s="39"/>
      <c r="H424" s="41"/>
      <c r="I424" s="34"/>
      <c r="J424" s="40"/>
      <c r="K424" s="41"/>
      <c r="L424" s="34"/>
      <c r="M424" s="42"/>
      <c r="N424" s="34"/>
      <c r="O424" s="48"/>
      <c r="P424" s="43"/>
      <c r="Q424" s="49"/>
      <c r="R424" s="50"/>
    </row>
    <row r="425" spans="1:18" ht="11.25" customHeight="1">
      <c r="A425" s="39"/>
      <c r="D425" s="39"/>
      <c r="H425" s="41"/>
      <c r="I425" s="34"/>
      <c r="J425" s="40"/>
      <c r="K425" s="41"/>
      <c r="L425" s="34"/>
      <c r="M425" s="42"/>
      <c r="N425" s="34"/>
      <c r="O425" s="48"/>
      <c r="P425" s="43"/>
      <c r="Q425" s="49"/>
      <c r="R425" s="50"/>
    </row>
    <row r="426" spans="1:18" ht="11.25" customHeight="1">
      <c r="A426" s="39"/>
      <c r="D426" s="39"/>
      <c r="H426" s="41"/>
      <c r="I426" s="34"/>
      <c r="J426" s="40"/>
      <c r="K426" s="41"/>
      <c r="L426" s="34"/>
      <c r="M426" s="42"/>
      <c r="N426" s="35"/>
      <c r="O426" s="24"/>
      <c r="P426" s="24"/>
      <c r="Q426" s="33"/>
      <c r="R426" s="32"/>
    </row>
    <row r="427" spans="1:18" ht="11.25" customHeight="1">
      <c r="A427" s="39"/>
      <c r="D427" s="39"/>
      <c r="H427" s="41"/>
      <c r="I427" s="34"/>
      <c r="J427" s="40"/>
      <c r="K427" s="41"/>
      <c r="L427" s="34"/>
      <c r="M427" s="42"/>
      <c r="N427" s="34"/>
      <c r="O427" s="47"/>
      <c r="P427" s="46"/>
      <c r="Q427" s="34"/>
      <c r="R427" s="45"/>
    </row>
    <row r="428" spans="1:18" ht="11.25" customHeight="1">
      <c r="A428" s="39"/>
      <c r="D428" s="39"/>
      <c r="H428" s="41"/>
      <c r="I428" s="34"/>
      <c r="J428" s="40"/>
      <c r="K428" s="41"/>
      <c r="L428" s="34"/>
      <c r="M428" s="42"/>
      <c r="N428" s="34"/>
      <c r="O428" s="47"/>
      <c r="P428" s="46"/>
      <c r="Q428" s="34"/>
      <c r="R428" s="45"/>
    </row>
    <row r="429" spans="1:18" ht="11.25" customHeight="1">
      <c r="A429" s="39"/>
      <c r="D429" s="39"/>
      <c r="H429" s="41"/>
      <c r="I429" s="34"/>
      <c r="J429" s="40"/>
      <c r="K429" s="41"/>
      <c r="L429" s="34"/>
      <c r="M429" s="42"/>
      <c r="N429" s="34"/>
      <c r="O429" s="47"/>
      <c r="P429" s="46"/>
      <c r="Q429" s="34"/>
      <c r="R429" s="45"/>
    </row>
    <row r="430" spans="1:18" ht="11.25" customHeight="1">
      <c r="A430" s="39"/>
      <c r="D430" s="39"/>
      <c r="H430" s="41"/>
      <c r="I430" s="34"/>
      <c r="J430" s="40"/>
      <c r="K430" s="41"/>
      <c r="L430" s="34"/>
      <c r="M430" s="42"/>
      <c r="N430" s="34"/>
      <c r="O430" s="47"/>
      <c r="P430" s="46"/>
      <c r="Q430" s="34"/>
      <c r="R430" s="45"/>
    </row>
    <row r="431" spans="1:18" ht="11.25" customHeight="1">
      <c r="A431" s="39"/>
      <c r="D431" s="39"/>
      <c r="H431" s="41"/>
      <c r="I431" s="34"/>
      <c r="J431" s="40"/>
      <c r="K431" s="41"/>
      <c r="L431" s="34"/>
      <c r="M431" s="42"/>
      <c r="N431" s="34"/>
      <c r="O431" s="47"/>
      <c r="P431" s="46"/>
      <c r="Q431" s="34"/>
      <c r="R431" s="45"/>
    </row>
    <row r="432" spans="1:18" ht="11.25" customHeight="1">
      <c r="A432" s="39"/>
      <c r="D432" s="39"/>
      <c r="H432" s="41"/>
      <c r="I432" s="34"/>
      <c r="J432" s="40"/>
      <c r="K432" s="41"/>
      <c r="L432" s="34"/>
      <c r="M432" s="42"/>
      <c r="N432" s="34"/>
      <c r="O432" s="47"/>
      <c r="P432" s="46"/>
      <c r="Q432" s="34"/>
      <c r="R432" s="45"/>
    </row>
    <row r="433" spans="1:18" ht="11.25" customHeight="1">
      <c r="A433" s="39"/>
      <c r="D433" s="39"/>
      <c r="H433" s="41"/>
      <c r="I433" s="34"/>
      <c r="J433" s="40"/>
      <c r="K433" s="41"/>
      <c r="L433" s="34"/>
      <c r="M433" s="42"/>
      <c r="N433" s="34"/>
      <c r="O433" s="47"/>
      <c r="P433" s="46"/>
      <c r="Q433" s="34"/>
      <c r="R433" s="45"/>
    </row>
    <row r="434" spans="1:18" ht="11.25" customHeight="1">
      <c r="A434" s="39"/>
      <c r="D434" s="39"/>
      <c r="H434" s="41"/>
      <c r="I434" s="34"/>
      <c r="J434" s="40"/>
      <c r="K434" s="41"/>
      <c r="L434" s="34"/>
      <c r="M434" s="42"/>
      <c r="N434" s="34"/>
      <c r="O434" s="47"/>
      <c r="P434" s="46"/>
      <c r="Q434" s="34"/>
      <c r="R434" s="45"/>
    </row>
    <row r="435" spans="1:18" ht="11.25" customHeight="1">
      <c r="A435" s="39"/>
      <c r="D435" s="39"/>
      <c r="H435" s="41"/>
      <c r="I435" s="34"/>
      <c r="J435" s="40"/>
      <c r="K435" s="41"/>
      <c r="L435" s="34"/>
      <c r="M435" s="42"/>
      <c r="N435" s="34"/>
      <c r="O435" s="47"/>
      <c r="P435" s="46"/>
      <c r="Q435" s="34"/>
      <c r="R435" s="45"/>
    </row>
    <row r="436" spans="1:18" ht="11.25" customHeight="1">
      <c r="A436" s="39"/>
      <c r="D436" s="39"/>
      <c r="H436" s="41"/>
      <c r="I436" s="34"/>
      <c r="J436" s="40"/>
      <c r="K436" s="41"/>
      <c r="L436" s="34"/>
      <c r="M436" s="42"/>
      <c r="N436" s="34"/>
      <c r="O436" s="47"/>
      <c r="P436" s="46"/>
      <c r="Q436" s="34"/>
      <c r="R436" s="45"/>
    </row>
    <row r="437" spans="1:18" ht="11.25" customHeight="1">
      <c r="A437" s="39"/>
      <c r="D437" s="39"/>
      <c r="H437" s="41"/>
      <c r="I437" s="34"/>
      <c r="J437" s="40"/>
      <c r="K437" s="41"/>
      <c r="L437" s="34"/>
      <c r="M437" s="42"/>
      <c r="N437" s="34"/>
      <c r="O437" s="47"/>
      <c r="P437" s="46"/>
      <c r="Q437" s="34"/>
      <c r="R437" s="45"/>
    </row>
    <row r="438" spans="1:18" ht="11.25" customHeight="1">
      <c r="A438" s="39"/>
      <c r="D438" s="39"/>
      <c r="H438" s="41"/>
      <c r="I438" s="34"/>
      <c r="J438" s="40"/>
      <c r="K438" s="41"/>
      <c r="L438" s="34"/>
      <c r="M438" s="42"/>
      <c r="N438" s="34"/>
      <c r="O438" s="47"/>
      <c r="P438" s="46"/>
      <c r="Q438" s="34"/>
      <c r="R438" s="45"/>
    </row>
    <row r="439" spans="1:18" ht="11.25" customHeight="1">
      <c r="A439" s="39"/>
      <c r="D439" s="39"/>
      <c r="H439" s="41"/>
      <c r="I439" s="34"/>
      <c r="J439" s="40"/>
      <c r="K439" s="41"/>
      <c r="L439" s="34"/>
      <c r="M439" s="42"/>
      <c r="N439" s="34"/>
      <c r="O439" s="47"/>
      <c r="P439" s="46"/>
      <c r="Q439" s="34"/>
      <c r="R439" s="45"/>
    </row>
    <row r="440" spans="1:18" ht="11.25" customHeight="1">
      <c r="A440" s="39"/>
      <c r="D440" s="39"/>
      <c r="H440" s="41"/>
      <c r="I440" s="34"/>
      <c r="J440" s="40"/>
      <c r="K440" s="41"/>
      <c r="L440" s="34"/>
      <c r="M440" s="42"/>
      <c r="N440" s="34"/>
      <c r="O440" s="47"/>
      <c r="P440" s="46"/>
      <c r="Q440" s="34"/>
      <c r="R440" s="45"/>
    </row>
    <row r="441" spans="1:18" ht="11.25" customHeight="1">
      <c r="A441" s="39"/>
      <c r="D441" s="39"/>
      <c r="H441" s="41"/>
      <c r="I441" s="34"/>
      <c r="J441" s="40"/>
      <c r="K441" s="41"/>
      <c r="L441" s="34"/>
      <c r="M441" s="42"/>
      <c r="N441" s="34"/>
      <c r="O441" s="47"/>
      <c r="P441" s="46"/>
      <c r="Q441" s="34"/>
      <c r="R441" s="45"/>
    </row>
    <row r="442" spans="1:18" ht="11.25" customHeight="1">
      <c r="A442" s="39"/>
      <c r="D442" s="39"/>
      <c r="H442" s="41"/>
      <c r="I442" s="34"/>
      <c r="J442" s="40"/>
      <c r="K442" s="41"/>
      <c r="L442" s="34"/>
      <c r="M442" s="42"/>
      <c r="N442" s="34"/>
      <c r="O442" s="48"/>
      <c r="P442" s="43"/>
      <c r="Q442" s="49"/>
      <c r="R442" s="50"/>
    </row>
    <row r="443" spans="1:18" ht="11.25" customHeight="1">
      <c r="A443" s="39"/>
      <c r="D443" s="39"/>
      <c r="H443" s="41"/>
      <c r="I443" s="34"/>
      <c r="J443" s="40"/>
      <c r="K443" s="41"/>
      <c r="L443" s="34"/>
      <c r="M443" s="42"/>
      <c r="N443" s="34"/>
      <c r="O443" s="48"/>
      <c r="P443" s="43"/>
      <c r="Q443" s="49"/>
      <c r="R443" s="50"/>
    </row>
    <row r="444" spans="1:18" ht="11.25" customHeight="1">
      <c r="A444" s="39"/>
      <c r="D444" s="39"/>
      <c r="H444" s="41"/>
      <c r="I444" s="34"/>
      <c r="J444" s="40"/>
      <c r="K444" s="41"/>
      <c r="L444" s="34"/>
      <c r="M444" s="42"/>
      <c r="N444" s="34"/>
      <c r="O444" s="48"/>
      <c r="P444" s="43"/>
      <c r="Q444" s="49"/>
      <c r="R444" s="50"/>
    </row>
    <row r="445" spans="1:18" ht="11.25" customHeight="1">
      <c r="A445" s="39"/>
      <c r="D445" s="39"/>
      <c r="H445" s="41"/>
      <c r="I445" s="34"/>
      <c r="J445" s="40"/>
      <c r="K445" s="41"/>
      <c r="L445" s="34"/>
      <c r="M445" s="42"/>
      <c r="N445" s="34"/>
      <c r="O445" s="48"/>
      <c r="P445" s="43"/>
      <c r="Q445" s="49"/>
      <c r="R445" s="50"/>
    </row>
    <row r="446" spans="1:18" ht="11.25" customHeight="1">
      <c r="A446" s="39"/>
      <c r="D446" s="39"/>
      <c r="H446" s="41"/>
      <c r="I446" s="34"/>
      <c r="J446" s="40"/>
      <c r="K446" s="41"/>
      <c r="L446" s="34"/>
      <c r="M446" s="42"/>
      <c r="N446" s="34"/>
      <c r="O446" s="48"/>
      <c r="P446" s="43"/>
      <c r="Q446" s="49"/>
      <c r="R446" s="50"/>
    </row>
    <row r="447" spans="1:18" ht="11.25" customHeight="1">
      <c r="A447" s="39"/>
      <c r="D447" s="39"/>
      <c r="H447" s="41"/>
      <c r="I447" s="34"/>
      <c r="J447" s="40"/>
      <c r="K447" s="41"/>
      <c r="L447" s="34"/>
      <c r="M447" s="42"/>
      <c r="N447" s="34"/>
      <c r="O447" s="48"/>
      <c r="P447" s="43"/>
      <c r="Q447" s="49"/>
      <c r="R447" s="50"/>
    </row>
    <row r="448" spans="1:18" ht="11.25" customHeight="1">
      <c r="A448" s="39"/>
      <c r="D448" s="39"/>
      <c r="H448" s="41"/>
      <c r="I448" s="34"/>
      <c r="J448" s="40"/>
      <c r="K448" s="41"/>
      <c r="L448" s="34"/>
      <c r="M448" s="42"/>
      <c r="N448" s="34"/>
      <c r="O448" s="48"/>
      <c r="P448" s="43"/>
      <c r="Q448" s="49"/>
      <c r="R448" s="50"/>
    </row>
    <row r="449" spans="1:18" ht="11.25" customHeight="1">
      <c r="A449" s="39"/>
      <c r="D449" s="39"/>
      <c r="H449" s="41"/>
      <c r="I449" s="34"/>
      <c r="J449" s="40"/>
      <c r="K449" s="41"/>
      <c r="L449" s="34"/>
      <c r="M449" s="42"/>
      <c r="N449" s="34"/>
      <c r="O449" s="48"/>
      <c r="P449" s="43"/>
      <c r="Q449" s="49"/>
      <c r="R449" s="50"/>
    </row>
    <row r="450" spans="1:18" ht="11.25" customHeight="1">
      <c r="A450" s="39"/>
      <c r="D450" s="39"/>
      <c r="H450" s="41"/>
      <c r="I450" s="34"/>
      <c r="J450" s="40"/>
      <c r="K450" s="41"/>
      <c r="L450" s="34"/>
      <c r="M450" s="42"/>
      <c r="N450" s="34"/>
      <c r="O450" s="48"/>
      <c r="P450" s="43"/>
      <c r="Q450" s="49"/>
      <c r="R450" s="50"/>
    </row>
    <row r="451" spans="1:18" ht="11.25" customHeight="1">
      <c r="A451" s="39"/>
      <c r="D451" s="39"/>
      <c r="H451" s="41"/>
      <c r="I451" s="34"/>
      <c r="J451" s="40"/>
      <c r="K451" s="41"/>
      <c r="L451" s="34"/>
      <c r="M451" s="42"/>
      <c r="N451" s="34"/>
      <c r="O451" s="48"/>
      <c r="P451" s="43"/>
      <c r="Q451" s="49"/>
      <c r="R451" s="50"/>
    </row>
    <row r="452" spans="1:18" ht="11.25" customHeight="1">
      <c r="A452" s="39"/>
      <c r="D452" s="39"/>
      <c r="H452" s="41"/>
      <c r="I452" s="34"/>
      <c r="J452" s="40"/>
      <c r="K452" s="41"/>
      <c r="L452" s="34"/>
      <c r="M452" s="42"/>
      <c r="N452" s="34"/>
      <c r="O452" s="48"/>
      <c r="P452" s="43"/>
      <c r="Q452" s="49"/>
      <c r="R452" s="50"/>
    </row>
    <row r="453" spans="1:18" ht="11.25" customHeight="1">
      <c r="A453" s="39"/>
      <c r="D453" s="39"/>
      <c r="H453" s="41"/>
      <c r="I453" s="34"/>
      <c r="J453" s="40"/>
      <c r="K453" s="41"/>
      <c r="L453" s="34"/>
      <c r="M453" s="42"/>
      <c r="N453" s="34"/>
      <c r="O453" s="48"/>
      <c r="P453" s="43"/>
      <c r="Q453" s="49"/>
      <c r="R453" s="50"/>
    </row>
    <row r="454" spans="1:18" ht="11.25" customHeight="1">
      <c r="A454" s="39"/>
      <c r="D454" s="39"/>
      <c r="H454" s="41"/>
      <c r="I454" s="34"/>
      <c r="J454" s="40"/>
      <c r="K454" s="41"/>
      <c r="L454" s="34"/>
      <c r="M454" s="42"/>
      <c r="N454" s="34"/>
      <c r="O454" s="48"/>
      <c r="P454" s="43"/>
      <c r="Q454" s="49"/>
      <c r="R454" s="50"/>
    </row>
    <row r="455" spans="1:18" ht="11.25" customHeight="1">
      <c r="A455" s="39"/>
      <c r="D455" s="39"/>
      <c r="H455" s="41"/>
      <c r="I455" s="34"/>
      <c r="J455" s="40"/>
      <c r="K455" s="41"/>
      <c r="L455" s="34"/>
      <c r="M455" s="42"/>
      <c r="N455" s="34"/>
      <c r="O455" s="48"/>
      <c r="P455" s="43"/>
      <c r="Q455" s="49"/>
      <c r="R455" s="50"/>
    </row>
    <row r="456" spans="1:18" ht="11.25" customHeight="1">
      <c r="A456" s="39"/>
      <c r="D456" s="39"/>
      <c r="H456" s="41"/>
      <c r="I456" s="34"/>
      <c r="J456" s="40"/>
      <c r="K456" s="41"/>
      <c r="L456" s="34"/>
      <c r="M456" s="42"/>
      <c r="N456" s="34"/>
      <c r="O456" s="48"/>
      <c r="P456" s="43"/>
      <c r="Q456" s="49"/>
      <c r="R456" s="50"/>
    </row>
    <row r="457" spans="1:18" ht="11.25" customHeight="1">
      <c r="A457" s="39"/>
      <c r="D457" s="39"/>
      <c r="H457" s="41"/>
      <c r="I457" s="34"/>
      <c r="J457" s="40"/>
      <c r="K457" s="41"/>
      <c r="L457" s="34"/>
      <c r="M457" s="42"/>
      <c r="N457" s="35"/>
      <c r="O457" s="24"/>
      <c r="P457" s="24"/>
      <c r="Q457" s="33"/>
      <c r="R457" s="32"/>
    </row>
    <row r="458" spans="1:18" ht="11.25" customHeight="1">
      <c r="A458" s="39"/>
      <c r="D458" s="39"/>
      <c r="H458" s="41"/>
      <c r="I458" s="34"/>
      <c r="J458" s="40"/>
      <c r="K458" s="41"/>
      <c r="L458" s="34"/>
      <c r="M458" s="42"/>
      <c r="N458" s="34"/>
      <c r="O458" s="47"/>
      <c r="P458" s="46"/>
      <c r="Q458" s="34"/>
      <c r="R458" s="45"/>
    </row>
    <row r="459" spans="1:18" ht="11.25" customHeight="1">
      <c r="A459" s="39"/>
      <c r="D459" s="39"/>
      <c r="H459" s="41"/>
      <c r="I459" s="34"/>
      <c r="J459" s="40"/>
      <c r="K459" s="41"/>
      <c r="L459" s="34"/>
      <c r="M459" s="42"/>
      <c r="N459" s="34"/>
      <c r="O459" s="47"/>
      <c r="P459" s="46"/>
      <c r="Q459" s="34"/>
      <c r="R459" s="45"/>
    </row>
    <row r="460" spans="1:18" ht="11.25" customHeight="1">
      <c r="A460" s="39"/>
      <c r="D460" s="39"/>
      <c r="H460" s="41"/>
      <c r="I460" s="34"/>
      <c r="J460" s="40"/>
      <c r="K460" s="41"/>
      <c r="L460" s="34"/>
      <c r="M460" s="42"/>
      <c r="N460" s="34"/>
      <c r="O460" s="47"/>
      <c r="P460" s="46"/>
      <c r="Q460" s="34"/>
      <c r="R460" s="45"/>
    </row>
    <row r="461" spans="1:18" ht="11.25" customHeight="1">
      <c r="A461" s="39"/>
      <c r="D461" s="39"/>
      <c r="H461" s="41"/>
      <c r="I461" s="34"/>
      <c r="J461" s="40"/>
      <c r="K461" s="41"/>
      <c r="L461" s="34"/>
      <c r="M461" s="42"/>
      <c r="N461" s="34"/>
      <c r="O461" s="47"/>
      <c r="P461" s="46"/>
      <c r="Q461" s="34"/>
      <c r="R461" s="45"/>
    </row>
    <row r="462" spans="1:18" ht="11.25" customHeight="1">
      <c r="A462" s="39"/>
      <c r="D462" s="39"/>
      <c r="H462" s="41"/>
      <c r="I462" s="34"/>
      <c r="J462" s="40"/>
      <c r="K462" s="41"/>
      <c r="L462" s="34"/>
      <c r="M462" s="42"/>
      <c r="N462" s="34"/>
      <c r="O462" s="47"/>
      <c r="P462" s="46"/>
      <c r="Q462" s="34"/>
      <c r="R462" s="45"/>
    </row>
    <row r="463" spans="1:18" ht="11.25" customHeight="1">
      <c r="A463" s="39"/>
      <c r="D463" s="39"/>
      <c r="H463" s="41"/>
      <c r="I463" s="34"/>
      <c r="J463" s="40"/>
      <c r="K463" s="41"/>
      <c r="L463" s="34"/>
      <c r="M463" s="42"/>
      <c r="N463" s="34"/>
      <c r="O463" s="47"/>
      <c r="P463" s="46"/>
      <c r="Q463" s="34"/>
      <c r="R463" s="45"/>
    </row>
    <row r="464" spans="1:18" ht="11.25" customHeight="1">
      <c r="A464" s="39"/>
      <c r="D464" s="39"/>
      <c r="H464" s="41"/>
      <c r="I464" s="34"/>
      <c r="J464" s="40"/>
      <c r="K464" s="41"/>
      <c r="L464" s="34"/>
      <c r="M464" s="42"/>
      <c r="N464" s="34"/>
      <c r="O464" s="47"/>
      <c r="P464" s="46"/>
      <c r="Q464" s="34"/>
      <c r="R464" s="45"/>
    </row>
    <row r="465" spans="1:18" ht="11.25" customHeight="1">
      <c r="A465" s="39"/>
      <c r="D465" s="39"/>
      <c r="H465" s="41"/>
      <c r="I465" s="34"/>
      <c r="J465" s="40"/>
      <c r="K465" s="41"/>
      <c r="L465" s="34"/>
      <c r="M465" s="42"/>
      <c r="N465" s="34"/>
      <c r="O465" s="47"/>
      <c r="P465" s="46"/>
      <c r="Q465" s="34"/>
      <c r="R465" s="45"/>
    </row>
    <row r="466" spans="1:18" ht="11.25" customHeight="1">
      <c r="A466" s="39"/>
      <c r="D466" s="39"/>
      <c r="H466" s="41"/>
      <c r="I466" s="34"/>
      <c r="J466" s="40"/>
      <c r="K466" s="41"/>
      <c r="L466" s="34"/>
      <c r="M466" s="42"/>
      <c r="N466" s="34"/>
      <c r="O466" s="47"/>
      <c r="P466" s="46"/>
      <c r="Q466" s="34"/>
      <c r="R466" s="45"/>
    </row>
    <row r="467" spans="1:18" ht="11.25" customHeight="1">
      <c r="A467" s="39"/>
      <c r="D467" s="39"/>
      <c r="H467" s="41"/>
      <c r="I467" s="34"/>
      <c r="J467" s="40"/>
      <c r="K467" s="41"/>
      <c r="L467" s="34"/>
      <c r="M467" s="42"/>
      <c r="N467" s="34"/>
      <c r="O467" s="47"/>
      <c r="P467" s="46"/>
      <c r="Q467" s="34"/>
      <c r="R467" s="45"/>
    </row>
    <row r="468" spans="1:18" ht="11.25" customHeight="1">
      <c r="A468" s="39"/>
      <c r="D468" s="39"/>
      <c r="H468" s="41"/>
      <c r="I468" s="34"/>
      <c r="J468" s="40"/>
      <c r="K468" s="41"/>
      <c r="L468" s="34"/>
      <c r="M468" s="42"/>
      <c r="N468" s="34"/>
      <c r="O468" s="48"/>
      <c r="P468" s="43"/>
      <c r="Q468" s="49"/>
      <c r="R468" s="50"/>
    </row>
    <row r="469" spans="1:18" ht="11.25" customHeight="1">
      <c r="A469" s="39"/>
      <c r="D469" s="39"/>
      <c r="H469" s="41"/>
      <c r="I469" s="34"/>
      <c r="J469" s="40"/>
      <c r="K469" s="41"/>
      <c r="L469" s="34"/>
      <c r="M469" s="42"/>
      <c r="N469" s="34"/>
      <c r="O469" s="48"/>
      <c r="P469" s="43"/>
      <c r="Q469" s="49"/>
      <c r="R469" s="50"/>
    </row>
    <row r="470" spans="1:18" ht="11.25" customHeight="1">
      <c r="A470" s="39"/>
      <c r="D470" s="39"/>
      <c r="H470" s="41"/>
      <c r="I470" s="34"/>
      <c r="J470" s="40"/>
      <c r="K470" s="41"/>
      <c r="L470" s="34"/>
      <c r="M470" s="42"/>
      <c r="N470" s="34"/>
      <c r="O470" s="48"/>
      <c r="P470" s="43"/>
      <c r="Q470" s="49"/>
      <c r="R470" s="50"/>
    </row>
    <row r="471" spans="1:18" ht="11.25" customHeight="1">
      <c r="A471" s="39"/>
      <c r="D471" s="39"/>
      <c r="H471" s="41"/>
      <c r="I471" s="34"/>
      <c r="J471" s="40"/>
      <c r="K471" s="41"/>
      <c r="L471" s="34"/>
      <c r="M471" s="42"/>
      <c r="N471" s="34"/>
      <c r="O471" s="48"/>
      <c r="P471" s="43"/>
      <c r="Q471" s="49"/>
      <c r="R471" s="50"/>
    </row>
    <row r="472" spans="1:18" ht="11.25" customHeight="1">
      <c r="A472" s="39"/>
      <c r="D472" s="39"/>
      <c r="H472" s="41"/>
      <c r="I472" s="34"/>
      <c r="J472" s="40"/>
      <c r="K472" s="41"/>
      <c r="L472" s="34"/>
      <c r="M472" s="42"/>
      <c r="N472" s="34"/>
      <c r="O472" s="48"/>
      <c r="P472" s="43"/>
      <c r="Q472" s="49"/>
      <c r="R472" s="50"/>
    </row>
    <row r="473" spans="1:18" ht="11.25" customHeight="1">
      <c r="A473" s="39"/>
      <c r="D473" s="39"/>
      <c r="H473" s="41"/>
      <c r="I473" s="34"/>
      <c r="J473" s="40"/>
      <c r="K473" s="41"/>
      <c r="L473" s="34"/>
      <c r="M473" s="42"/>
      <c r="N473" s="34"/>
      <c r="O473" s="48"/>
      <c r="P473" s="43"/>
      <c r="Q473" s="49"/>
      <c r="R473" s="50"/>
    </row>
    <row r="474" spans="1:18" ht="11.25" customHeight="1">
      <c r="A474" s="39"/>
      <c r="D474" s="39"/>
      <c r="H474" s="41"/>
      <c r="I474" s="34"/>
      <c r="J474" s="40"/>
      <c r="K474" s="41"/>
      <c r="L474" s="34"/>
      <c r="M474" s="42"/>
      <c r="N474" s="34"/>
      <c r="O474" s="48"/>
      <c r="P474" s="43"/>
      <c r="Q474" s="49"/>
      <c r="R474" s="50"/>
    </row>
    <row r="475" spans="1:18" ht="11.25" customHeight="1">
      <c r="A475" s="39"/>
      <c r="D475" s="39"/>
      <c r="H475" s="41"/>
      <c r="I475" s="34"/>
      <c r="J475" s="41"/>
      <c r="K475" s="43"/>
      <c r="L475" s="34"/>
      <c r="M475" s="42"/>
      <c r="N475" s="34"/>
      <c r="O475" s="48"/>
      <c r="P475" s="43"/>
      <c r="Q475" s="49"/>
      <c r="R475" s="50"/>
    </row>
    <row r="476" spans="1:18" ht="11.25" customHeight="1">
      <c r="A476" s="39"/>
      <c r="D476" s="39"/>
      <c r="H476" s="41"/>
      <c r="I476" s="34"/>
      <c r="J476" s="40"/>
      <c r="K476" s="41"/>
      <c r="L476" s="34"/>
      <c r="M476" s="42"/>
      <c r="N476" s="34"/>
      <c r="O476" s="48"/>
      <c r="P476" s="43"/>
      <c r="Q476" s="49"/>
      <c r="R476" s="50"/>
    </row>
    <row r="477" spans="1:18" ht="11.25" customHeight="1">
      <c r="A477" s="39"/>
      <c r="D477" s="39"/>
      <c r="H477" s="41"/>
      <c r="I477" s="34"/>
      <c r="J477" s="40"/>
      <c r="K477" s="41"/>
      <c r="L477" s="34"/>
      <c r="M477" s="42"/>
      <c r="N477" s="34"/>
      <c r="O477" s="48"/>
      <c r="P477" s="43"/>
      <c r="Q477" s="49"/>
      <c r="R477" s="50"/>
    </row>
    <row r="478" spans="1:18" ht="11.25" customHeight="1">
      <c r="A478" s="39"/>
      <c r="D478" s="39"/>
      <c r="H478" s="41"/>
      <c r="I478" s="34"/>
      <c r="J478" s="40"/>
      <c r="K478" s="41"/>
      <c r="L478" s="34"/>
      <c r="M478" s="42"/>
      <c r="N478" s="34"/>
      <c r="O478" s="48"/>
      <c r="P478" s="43"/>
      <c r="Q478" s="49"/>
      <c r="R478" s="50"/>
    </row>
    <row r="479" spans="1:18" ht="11.25" customHeight="1">
      <c r="A479" s="39"/>
      <c r="D479" s="39"/>
      <c r="H479" s="41"/>
      <c r="I479" s="34"/>
      <c r="J479" s="40"/>
      <c r="K479" s="41"/>
      <c r="L479" s="34"/>
      <c r="M479" s="42"/>
      <c r="N479" s="34"/>
      <c r="O479" s="48"/>
      <c r="P479" s="43"/>
      <c r="Q479" s="49"/>
      <c r="R479" s="50"/>
    </row>
    <row r="480" spans="1:18" ht="11.25" customHeight="1">
      <c r="A480" s="39"/>
      <c r="D480" s="39"/>
      <c r="H480" s="41"/>
      <c r="I480" s="34"/>
      <c r="J480" s="40"/>
      <c r="K480" s="41"/>
      <c r="L480" s="34"/>
      <c r="M480" s="42"/>
      <c r="N480" s="34"/>
      <c r="O480" s="48"/>
      <c r="P480" s="43"/>
      <c r="Q480" s="49"/>
      <c r="R480" s="50"/>
    </row>
    <row r="481" spans="1:18" ht="11.25" customHeight="1">
      <c r="A481" s="39"/>
      <c r="D481" s="39"/>
      <c r="H481" s="41"/>
      <c r="I481" s="34"/>
      <c r="J481" s="40"/>
      <c r="K481" s="41"/>
      <c r="L481" s="34"/>
      <c r="M481" s="42"/>
      <c r="N481" s="34"/>
      <c r="O481" s="48"/>
      <c r="P481" s="43"/>
      <c r="Q481" s="49"/>
      <c r="R481" s="50"/>
    </row>
    <row r="482" spans="1:18" ht="11.25" customHeight="1">
      <c r="A482" s="39"/>
      <c r="D482" s="39"/>
      <c r="H482" s="41"/>
      <c r="I482" s="34"/>
      <c r="J482" s="40"/>
      <c r="K482" s="41"/>
      <c r="L482" s="34"/>
      <c r="M482" s="42"/>
      <c r="N482" s="34"/>
      <c r="O482" s="48"/>
      <c r="P482" s="43"/>
      <c r="Q482" s="49"/>
      <c r="R482" s="50"/>
    </row>
    <row r="483" spans="1:18" ht="11.25" customHeight="1">
      <c r="A483" s="39"/>
      <c r="D483" s="39"/>
      <c r="H483" s="41"/>
      <c r="I483" s="34"/>
      <c r="J483" s="40"/>
      <c r="K483" s="41"/>
      <c r="L483" s="34"/>
      <c r="M483" s="42"/>
      <c r="N483" s="35"/>
      <c r="O483" s="24"/>
      <c r="P483" s="24"/>
      <c r="Q483" s="33"/>
      <c r="R483" s="32"/>
    </row>
    <row r="484" spans="1:18" ht="11.25" customHeight="1">
      <c r="A484" s="39"/>
      <c r="D484" s="39"/>
      <c r="H484" s="41"/>
      <c r="I484" s="34"/>
      <c r="J484" s="40"/>
      <c r="K484" s="41"/>
      <c r="L484" s="34"/>
      <c r="M484" s="42"/>
      <c r="N484" s="34"/>
      <c r="O484" s="47"/>
      <c r="P484" s="46"/>
      <c r="Q484" s="34"/>
      <c r="R484" s="45"/>
    </row>
    <row r="485" spans="1:18" ht="11.25" customHeight="1">
      <c r="A485" s="39"/>
      <c r="D485" s="21"/>
      <c r="H485" s="41"/>
      <c r="I485" s="34"/>
      <c r="J485" s="40"/>
      <c r="K485" s="41"/>
      <c r="L485" s="34"/>
      <c r="M485" s="42"/>
      <c r="N485" s="34"/>
      <c r="O485" s="47"/>
      <c r="P485" s="46"/>
      <c r="Q485" s="34"/>
      <c r="R485" s="45"/>
    </row>
    <row r="486" spans="1:18" ht="11.25" customHeight="1">
      <c r="A486" s="39"/>
      <c r="D486" s="39"/>
      <c r="H486" s="41"/>
      <c r="I486" s="34"/>
      <c r="J486" s="40"/>
      <c r="K486" s="41"/>
      <c r="L486" s="34"/>
      <c r="M486" s="42"/>
      <c r="N486" s="34"/>
      <c r="O486" s="47"/>
      <c r="P486" s="46"/>
      <c r="Q486" s="34"/>
      <c r="R486" s="45"/>
    </row>
    <row r="487" spans="1:18" ht="11.25" customHeight="1">
      <c r="A487" s="39"/>
      <c r="D487" s="39"/>
      <c r="H487" s="41"/>
      <c r="I487" s="34"/>
      <c r="J487" s="40"/>
      <c r="K487" s="41"/>
      <c r="L487" s="34"/>
      <c r="M487" s="42"/>
      <c r="N487" s="34"/>
      <c r="O487" s="47"/>
      <c r="P487" s="46"/>
      <c r="Q487" s="34"/>
      <c r="R487" s="45"/>
    </row>
    <row r="488" spans="1:18" ht="11.25" customHeight="1">
      <c r="A488" s="39"/>
      <c r="D488" s="39"/>
      <c r="H488" s="41"/>
      <c r="I488" s="34"/>
      <c r="J488" s="40"/>
      <c r="K488" s="41"/>
      <c r="L488" s="34"/>
      <c r="M488" s="42"/>
      <c r="N488" s="34"/>
      <c r="O488" s="47"/>
      <c r="P488" s="46"/>
      <c r="Q488" s="34"/>
      <c r="R488" s="45"/>
    </row>
    <row r="489" spans="1:18" ht="11.25" customHeight="1">
      <c r="A489" s="39"/>
      <c r="D489" s="39"/>
      <c r="H489" s="41"/>
      <c r="I489" s="34"/>
      <c r="J489" s="40"/>
      <c r="K489" s="41"/>
      <c r="L489" s="34"/>
      <c r="M489" s="42"/>
      <c r="N489" s="34"/>
      <c r="O489" s="47"/>
      <c r="P489" s="46"/>
      <c r="Q489" s="34"/>
      <c r="R489" s="45"/>
    </row>
    <row r="490" spans="1:18" ht="11.25" customHeight="1">
      <c r="A490" s="39"/>
      <c r="D490" s="39"/>
      <c r="H490" s="41"/>
      <c r="I490" s="34"/>
      <c r="J490" s="40"/>
      <c r="K490" s="41"/>
      <c r="L490" s="34"/>
      <c r="M490" s="42"/>
      <c r="N490" s="34"/>
      <c r="O490" s="47"/>
      <c r="P490" s="46"/>
      <c r="Q490" s="34"/>
      <c r="R490" s="45"/>
    </row>
    <row r="491" spans="1:18" ht="11.25" customHeight="1">
      <c r="A491" s="39"/>
      <c r="D491" s="39"/>
      <c r="H491" s="41"/>
      <c r="I491" s="34"/>
      <c r="J491" s="40"/>
      <c r="K491" s="41"/>
      <c r="L491" s="34"/>
      <c r="M491" s="42"/>
      <c r="N491" s="34"/>
      <c r="O491" s="47"/>
      <c r="P491" s="46"/>
      <c r="Q491" s="34"/>
      <c r="R491" s="45"/>
    </row>
    <row r="492" spans="1:18" ht="11.25" customHeight="1">
      <c r="A492" s="39"/>
      <c r="D492" s="39"/>
      <c r="H492" s="41"/>
      <c r="I492" s="34"/>
      <c r="J492" s="40"/>
      <c r="K492" s="41"/>
      <c r="L492" s="34"/>
      <c r="M492" s="42"/>
      <c r="N492" s="34"/>
      <c r="O492" s="47"/>
      <c r="P492" s="46"/>
      <c r="Q492" s="34"/>
      <c r="R492" s="45"/>
    </row>
    <row r="493" spans="1:18" ht="11.25" customHeight="1">
      <c r="A493" s="39"/>
      <c r="D493" s="39"/>
      <c r="H493" s="41"/>
      <c r="I493" s="34"/>
      <c r="J493" s="40"/>
      <c r="K493" s="41"/>
      <c r="L493" s="34"/>
      <c r="M493" s="42"/>
      <c r="N493" s="34"/>
      <c r="O493" s="47"/>
      <c r="P493" s="46"/>
      <c r="Q493" s="34"/>
      <c r="R493" s="45"/>
    </row>
    <row r="494" spans="1:18" ht="11.25" customHeight="1">
      <c r="A494" s="39"/>
      <c r="D494" s="39"/>
      <c r="H494" s="41"/>
      <c r="I494" s="34"/>
      <c r="J494" s="40"/>
      <c r="K494" s="41"/>
      <c r="L494" s="34"/>
      <c r="M494" s="42"/>
      <c r="N494" s="34"/>
      <c r="O494" s="47"/>
      <c r="P494" s="46"/>
      <c r="Q494" s="34"/>
      <c r="R494" s="45"/>
    </row>
    <row r="495" spans="1:18" ht="11.25" customHeight="1">
      <c r="A495" s="39"/>
      <c r="D495" s="39"/>
      <c r="H495" s="41"/>
      <c r="I495" s="34"/>
      <c r="J495" s="40"/>
      <c r="K495" s="41"/>
      <c r="L495" s="34"/>
      <c r="M495" s="42"/>
      <c r="N495" s="34"/>
      <c r="O495" s="47"/>
      <c r="P495" s="46"/>
      <c r="Q495" s="34"/>
      <c r="R495" s="45"/>
    </row>
    <row r="496" spans="1:18" ht="11.25" customHeight="1">
      <c r="A496" s="39"/>
      <c r="D496" s="39"/>
      <c r="H496" s="41"/>
      <c r="I496" s="34"/>
      <c r="J496" s="40"/>
      <c r="K496" s="41"/>
      <c r="L496" s="34"/>
      <c r="M496" s="42"/>
      <c r="N496" s="34"/>
      <c r="O496" s="47"/>
      <c r="P496" s="46"/>
      <c r="Q496" s="34"/>
      <c r="R496" s="45"/>
    </row>
    <row r="497" spans="1:18" ht="11.25" customHeight="1">
      <c r="A497" s="39"/>
      <c r="D497" s="39"/>
      <c r="H497" s="41"/>
      <c r="I497" s="34"/>
      <c r="J497" s="40"/>
      <c r="K497" s="41"/>
      <c r="L497" s="34"/>
      <c r="M497" s="42"/>
      <c r="N497" s="34"/>
      <c r="O497" s="47"/>
      <c r="P497" s="46"/>
      <c r="Q497" s="34"/>
      <c r="R497" s="45"/>
    </row>
    <row r="498" spans="1:18" ht="11.25" customHeight="1">
      <c r="A498" s="39"/>
      <c r="D498" s="39"/>
      <c r="H498" s="41"/>
      <c r="I498" s="34"/>
      <c r="J498" s="40"/>
      <c r="K498" s="41"/>
      <c r="L498" s="34"/>
      <c r="M498" s="42"/>
      <c r="N498" s="34"/>
      <c r="O498" s="47"/>
      <c r="P498" s="46"/>
      <c r="Q498" s="34"/>
      <c r="R498" s="45"/>
    </row>
    <row r="499" spans="1:18" ht="11.25" customHeight="1">
      <c r="A499" s="39"/>
      <c r="D499" s="39"/>
      <c r="H499" s="41"/>
      <c r="I499" s="34"/>
      <c r="J499" s="40"/>
      <c r="K499" s="41"/>
      <c r="L499" s="34"/>
      <c r="M499" s="42"/>
      <c r="N499" s="34"/>
      <c r="O499" s="48"/>
      <c r="P499" s="43"/>
      <c r="Q499" s="49"/>
      <c r="R499" s="50"/>
    </row>
    <row r="500" spans="1:18" ht="11.25" customHeight="1">
      <c r="A500" s="39"/>
      <c r="D500" s="39"/>
      <c r="H500" s="41"/>
      <c r="I500" s="34"/>
      <c r="J500" s="40"/>
      <c r="K500" s="41"/>
      <c r="L500" s="34"/>
      <c r="M500" s="42"/>
      <c r="N500" s="34"/>
      <c r="O500" s="48"/>
      <c r="P500" s="43"/>
      <c r="Q500" s="49"/>
      <c r="R500" s="50"/>
    </row>
    <row r="501" spans="1:18" ht="11.25" customHeight="1">
      <c r="A501" s="39"/>
      <c r="D501" s="39"/>
      <c r="H501" s="41"/>
      <c r="I501" s="34"/>
      <c r="J501" s="40"/>
      <c r="K501" s="41"/>
      <c r="L501" s="34"/>
      <c r="M501" s="42"/>
      <c r="N501" s="34"/>
      <c r="O501" s="48"/>
      <c r="P501" s="43"/>
      <c r="Q501" s="49"/>
      <c r="R501" s="50"/>
    </row>
    <row r="502" spans="1:18" ht="11.25" customHeight="1">
      <c r="A502" s="39"/>
      <c r="D502" s="39"/>
      <c r="H502" s="41"/>
      <c r="I502" s="34"/>
      <c r="J502" s="40"/>
      <c r="K502" s="41"/>
      <c r="L502" s="34"/>
      <c r="M502" s="42"/>
      <c r="N502" s="34"/>
      <c r="O502" s="48"/>
      <c r="P502" s="43"/>
      <c r="Q502" s="49"/>
      <c r="R502" s="50"/>
    </row>
    <row r="503" spans="1:18" ht="11.25" customHeight="1">
      <c r="A503" s="39"/>
      <c r="D503" s="39"/>
      <c r="H503" s="41"/>
      <c r="I503" s="34"/>
      <c r="J503" s="40"/>
      <c r="K503" s="41"/>
      <c r="L503" s="34"/>
      <c r="M503" s="42"/>
      <c r="N503" s="34"/>
      <c r="O503" s="48"/>
      <c r="P503" s="43"/>
      <c r="Q503" s="49"/>
      <c r="R503" s="50"/>
    </row>
    <row r="504" spans="1:18" ht="11.25" customHeight="1">
      <c r="A504" s="39"/>
      <c r="D504" s="39"/>
      <c r="H504" s="41"/>
      <c r="I504" s="34"/>
      <c r="J504" s="40"/>
      <c r="K504" s="41"/>
      <c r="L504" s="34"/>
      <c r="M504" s="42"/>
      <c r="N504" s="34"/>
      <c r="O504" s="48"/>
      <c r="P504" s="43"/>
      <c r="Q504" s="49"/>
      <c r="R504" s="50"/>
    </row>
    <row r="505" spans="1:18" ht="11.25" customHeight="1">
      <c r="A505" s="39"/>
      <c r="D505" s="39"/>
      <c r="H505" s="41"/>
      <c r="I505" s="34"/>
      <c r="J505" s="40"/>
      <c r="K505" s="41"/>
      <c r="L505" s="34"/>
      <c r="M505" s="42"/>
      <c r="N505" s="34"/>
      <c r="O505" s="48"/>
      <c r="P505" s="43"/>
      <c r="Q505" s="49"/>
      <c r="R505" s="50"/>
    </row>
    <row r="506" spans="1:18" ht="11.25" customHeight="1">
      <c r="A506" s="39"/>
      <c r="D506" s="39"/>
      <c r="H506" s="41"/>
      <c r="I506" s="34"/>
      <c r="J506" s="40"/>
      <c r="K506" s="41"/>
      <c r="L506" s="34"/>
      <c r="M506" s="42"/>
      <c r="N506" s="34"/>
      <c r="O506" s="48"/>
      <c r="P506" s="43"/>
      <c r="Q506" s="49"/>
      <c r="R506" s="50"/>
    </row>
    <row r="507" spans="1:18" ht="11.25" customHeight="1">
      <c r="A507" s="39"/>
      <c r="D507" s="39"/>
      <c r="H507" s="41"/>
      <c r="I507" s="34"/>
      <c r="J507" s="40"/>
      <c r="K507" s="41"/>
      <c r="L507" s="34"/>
      <c r="M507" s="42"/>
      <c r="N507" s="34"/>
      <c r="O507" s="48"/>
      <c r="P507" s="43"/>
      <c r="Q507" s="49"/>
      <c r="R507" s="50"/>
    </row>
    <row r="508" spans="1:18" ht="11.25" customHeight="1">
      <c r="A508" s="39"/>
      <c r="D508" s="39"/>
      <c r="H508" s="41"/>
      <c r="I508" s="34"/>
      <c r="J508" s="40"/>
      <c r="K508" s="41"/>
      <c r="L508" s="34"/>
      <c r="M508" s="42"/>
      <c r="N508" s="34"/>
      <c r="O508" s="48"/>
      <c r="P508" s="43"/>
      <c r="Q508" s="49"/>
      <c r="R508" s="50"/>
    </row>
    <row r="509" spans="1:18" ht="11.25" customHeight="1">
      <c r="A509" s="39"/>
      <c r="D509" s="39"/>
      <c r="H509" s="41"/>
      <c r="I509" s="34"/>
      <c r="J509" s="40"/>
      <c r="K509" s="41"/>
      <c r="L509" s="34"/>
      <c r="M509" s="42"/>
      <c r="N509" s="34"/>
      <c r="O509" s="48"/>
      <c r="P509" s="43"/>
      <c r="Q509" s="49"/>
      <c r="R509" s="50"/>
    </row>
    <row r="510" spans="1:18" ht="11.25" customHeight="1">
      <c r="A510" s="39"/>
      <c r="D510" s="39"/>
      <c r="H510" s="41"/>
      <c r="I510" s="34"/>
      <c r="J510" s="40"/>
      <c r="K510" s="41"/>
      <c r="L510" s="34"/>
      <c r="M510" s="42"/>
      <c r="N510" s="34"/>
      <c r="O510" s="48"/>
      <c r="P510" s="43"/>
      <c r="Q510" s="49"/>
      <c r="R510" s="50"/>
    </row>
    <row r="511" spans="1:18" ht="11.25" customHeight="1">
      <c r="A511" s="39"/>
      <c r="D511" s="39"/>
      <c r="H511" s="41"/>
      <c r="I511" s="34"/>
      <c r="J511" s="40"/>
      <c r="K511" s="41"/>
      <c r="L511" s="34"/>
      <c r="M511" s="42"/>
      <c r="N511" s="34"/>
      <c r="O511" s="48"/>
      <c r="P511" s="43"/>
      <c r="Q511" s="49"/>
      <c r="R511" s="50"/>
    </row>
    <row r="512" spans="1:18" ht="11.25" customHeight="1">
      <c r="A512" s="39"/>
      <c r="D512" s="39"/>
      <c r="H512" s="41"/>
      <c r="I512" s="34"/>
      <c r="J512" s="40"/>
      <c r="K512" s="41"/>
      <c r="L512" s="34"/>
      <c r="M512" s="42"/>
      <c r="N512" s="34"/>
      <c r="O512" s="48"/>
      <c r="P512" s="43"/>
      <c r="Q512" s="49"/>
      <c r="R512" s="50"/>
    </row>
    <row r="513" spans="1:18" ht="11.25" customHeight="1">
      <c r="A513" s="39"/>
      <c r="D513" s="39"/>
      <c r="H513" s="41"/>
      <c r="I513" s="34"/>
      <c r="J513" s="40"/>
      <c r="K513" s="41"/>
      <c r="L513" s="34"/>
      <c r="M513" s="42"/>
      <c r="N513" s="34"/>
      <c r="O513" s="48"/>
      <c r="P513" s="43"/>
      <c r="Q513" s="49"/>
      <c r="R513" s="50"/>
    </row>
    <row r="514" spans="1:18" ht="11.25" customHeight="1">
      <c r="A514" s="39"/>
      <c r="D514" s="39"/>
      <c r="H514" s="41"/>
      <c r="I514" s="34"/>
      <c r="J514" s="40"/>
      <c r="K514" s="41"/>
      <c r="L514" s="34"/>
      <c r="M514" s="42"/>
      <c r="N514" s="35"/>
      <c r="O514" s="24"/>
      <c r="P514" s="24"/>
      <c r="Q514" s="33"/>
      <c r="R514" s="32"/>
    </row>
    <row r="515" spans="1:18" ht="11.25" customHeight="1">
      <c r="A515" s="39"/>
      <c r="D515" s="39"/>
      <c r="H515" s="41"/>
      <c r="I515" s="34"/>
      <c r="J515" s="40"/>
      <c r="K515" s="41"/>
      <c r="L515" s="34"/>
      <c r="M515" s="42"/>
      <c r="N515" s="34"/>
      <c r="O515" s="47"/>
      <c r="P515" s="46"/>
      <c r="Q515" s="34"/>
      <c r="R515" s="45"/>
    </row>
    <row r="516" spans="1:18" ht="11.25" customHeight="1">
      <c r="A516" s="39"/>
      <c r="D516" s="39"/>
      <c r="H516" s="41"/>
      <c r="I516" s="34"/>
      <c r="J516" s="40"/>
      <c r="K516" s="41"/>
      <c r="L516" s="34"/>
      <c r="M516" s="42"/>
      <c r="N516" s="34"/>
      <c r="O516" s="47"/>
      <c r="P516" s="46"/>
      <c r="Q516" s="34"/>
      <c r="R516" s="45"/>
    </row>
    <row r="517" spans="1:18" ht="11.25" customHeight="1">
      <c r="A517" s="39"/>
      <c r="D517" s="39"/>
      <c r="H517" s="41"/>
      <c r="I517" s="34"/>
      <c r="J517" s="40"/>
      <c r="K517" s="41"/>
      <c r="L517" s="34"/>
      <c r="M517" s="42"/>
      <c r="N517" s="34"/>
      <c r="O517" s="47"/>
      <c r="P517" s="46"/>
      <c r="Q517" s="34"/>
      <c r="R517" s="45"/>
    </row>
    <row r="518" spans="1:18" ht="11.25" customHeight="1">
      <c r="A518" s="39"/>
      <c r="D518" s="39"/>
      <c r="H518" s="41"/>
      <c r="I518" s="34"/>
      <c r="J518" s="40"/>
      <c r="K518" s="41"/>
      <c r="L518" s="34"/>
      <c r="M518" s="42"/>
      <c r="N518" s="34"/>
      <c r="O518" s="47"/>
      <c r="P518" s="46"/>
      <c r="Q518" s="34"/>
      <c r="R518" s="45"/>
    </row>
    <row r="519" spans="1:18" ht="11.25" customHeight="1">
      <c r="A519" s="39"/>
      <c r="D519" s="39"/>
      <c r="H519" s="41"/>
      <c r="I519" s="34"/>
      <c r="J519" s="40"/>
      <c r="K519" s="41"/>
      <c r="L519" s="34"/>
      <c r="M519" s="42"/>
      <c r="N519" s="34"/>
      <c r="O519" s="47"/>
      <c r="P519" s="46"/>
      <c r="Q519" s="34"/>
      <c r="R519" s="45"/>
    </row>
    <row r="520" spans="1:18" ht="11.25" customHeight="1">
      <c r="A520" s="39"/>
      <c r="D520" s="39"/>
      <c r="H520" s="41"/>
      <c r="I520" s="34"/>
      <c r="J520" s="40"/>
      <c r="K520" s="41"/>
      <c r="L520" s="34"/>
      <c r="M520" s="42"/>
      <c r="N520" s="34"/>
      <c r="O520" s="47"/>
      <c r="P520" s="46"/>
      <c r="Q520" s="34"/>
      <c r="R520" s="45"/>
    </row>
    <row r="521" spans="1:18" ht="11.25" customHeight="1">
      <c r="A521" s="39"/>
      <c r="D521" s="39"/>
      <c r="H521" s="41"/>
      <c r="I521" s="34"/>
      <c r="J521" s="40"/>
      <c r="K521" s="41"/>
      <c r="L521" s="34"/>
      <c r="M521" s="42"/>
      <c r="N521" s="34"/>
      <c r="O521" s="47"/>
      <c r="P521" s="46"/>
      <c r="Q521" s="34"/>
      <c r="R521" s="45"/>
    </row>
    <row r="522" spans="1:18" ht="11.25" customHeight="1">
      <c r="A522" s="39"/>
      <c r="D522" s="39"/>
      <c r="H522" s="41"/>
      <c r="I522" s="34"/>
      <c r="J522" s="40"/>
      <c r="K522" s="41"/>
      <c r="L522" s="34"/>
      <c r="M522" s="42"/>
      <c r="N522" s="34"/>
      <c r="O522" s="47"/>
      <c r="P522" s="46"/>
      <c r="Q522" s="34"/>
      <c r="R522" s="45"/>
    </row>
    <row r="523" spans="1:18" ht="11.25" customHeight="1">
      <c r="A523" s="39"/>
      <c r="D523" s="39"/>
      <c r="H523" s="41"/>
      <c r="I523" s="34"/>
      <c r="J523" s="40"/>
      <c r="K523" s="41"/>
      <c r="L523" s="34"/>
      <c r="M523" s="42"/>
      <c r="N523" s="34"/>
      <c r="O523" s="48"/>
      <c r="P523" s="43"/>
      <c r="Q523" s="49"/>
      <c r="R523" s="50"/>
    </row>
    <row r="524" spans="1:18" ht="11.25" customHeight="1">
      <c r="A524" s="39"/>
      <c r="D524" s="39"/>
      <c r="H524" s="41"/>
      <c r="I524" s="34"/>
      <c r="J524" s="40"/>
      <c r="K524" s="41"/>
      <c r="L524" s="34"/>
      <c r="M524" s="42"/>
      <c r="N524" s="34"/>
      <c r="O524" s="48"/>
      <c r="P524" s="43"/>
      <c r="Q524" s="49"/>
      <c r="R524" s="50"/>
    </row>
    <row r="525" spans="1:18" ht="11.25" customHeight="1">
      <c r="A525" s="39"/>
      <c r="D525" s="39"/>
      <c r="H525" s="41"/>
      <c r="I525" s="34"/>
      <c r="J525" s="40"/>
      <c r="K525" s="41"/>
      <c r="L525" s="34"/>
      <c r="M525" s="42"/>
      <c r="N525" s="34"/>
      <c r="O525" s="48"/>
      <c r="P525" s="43"/>
      <c r="Q525" s="49"/>
      <c r="R525" s="50"/>
    </row>
    <row r="526" spans="1:18" ht="11.25" customHeight="1">
      <c r="A526" s="39"/>
      <c r="D526" s="39"/>
      <c r="H526" s="41"/>
      <c r="I526" s="34"/>
      <c r="J526" s="40"/>
      <c r="K526" s="41"/>
      <c r="L526" s="34"/>
      <c r="M526" s="42"/>
      <c r="N526" s="34"/>
      <c r="O526" s="48"/>
      <c r="P526" s="43"/>
      <c r="Q526" s="49"/>
      <c r="R526" s="50"/>
    </row>
    <row r="527" spans="1:18" ht="11.25" customHeight="1">
      <c r="A527" s="39"/>
      <c r="D527" s="39"/>
      <c r="H527" s="41"/>
      <c r="I527" s="34"/>
      <c r="J527" s="40"/>
      <c r="K527" s="41"/>
      <c r="L527" s="34"/>
      <c r="M527" s="42"/>
      <c r="N527" s="34"/>
      <c r="O527" s="48"/>
      <c r="P527" s="43"/>
      <c r="Q527" s="49"/>
      <c r="R527" s="50"/>
    </row>
    <row r="528" spans="1:18" ht="11.25" customHeight="1">
      <c r="A528" s="39"/>
      <c r="D528" s="39"/>
      <c r="H528" s="41"/>
      <c r="I528" s="34"/>
      <c r="J528" s="40"/>
      <c r="K528" s="41"/>
      <c r="L528" s="34"/>
      <c r="M528" s="42"/>
      <c r="N528" s="34"/>
      <c r="O528" s="48"/>
      <c r="P528" s="43"/>
      <c r="Q528" s="49"/>
      <c r="R528" s="50"/>
    </row>
    <row r="529" spans="1:18" ht="11.25" customHeight="1">
      <c r="A529" s="39"/>
      <c r="D529" s="39"/>
      <c r="H529" s="41"/>
      <c r="I529" s="34"/>
      <c r="J529" s="40"/>
      <c r="K529" s="41"/>
      <c r="L529" s="34"/>
      <c r="M529" s="42"/>
      <c r="N529" s="34"/>
      <c r="O529" s="48"/>
      <c r="P529" s="43"/>
      <c r="Q529" s="49"/>
      <c r="R529" s="50"/>
    </row>
    <row r="530" spans="1:18" ht="11.25" customHeight="1">
      <c r="A530" s="39"/>
      <c r="D530" s="39"/>
      <c r="H530" s="41"/>
      <c r="I530" s="34"/>
      <c r="J530" s="40"/>
      <c r="K530" s="41"/>
      <c r="L530" s="34"/>
      <c r="M530" s="42"/>
      <c r="N530" s="34"/>
      <c r="O530" s="48"/>
      <c r="P530" s="43"/>
      <c r="Q530" s="49"/>
      <c r="R530" s="50"/>
    </row>
    <row r="531" spans="1:18" ht="11.25" customHeight="1">
      <c r="A531" s="39"/>
      <c r="D531" s="39"/>
      <c r="H531" s="41"/>
      <c r="I531" s="34"/>
      <c r="J531" s="40"/>
      <c r="K531" s="41"/>
      <c r="L531" s="34"/>
      <c r="M531" s="42"/>
      <c r="N531" s="34"/>
      <c r="O531" s="48"/>
      <c r="P531" s="43"/>
      <c r="Q531" s="49"/>
      <c r="R531" s="50"/>
    </row>
    <row r="532" spans="1:18" ht="11.25" customHeight="1">
      <c r="A532" s="39"/>
      <c r="D532" s="39"/>
      <c r="H532" s="41"/>
      <c r="I532" s="34"/>
      <c r="J532" s="40"/>
      <c r="K532" s="41"/>
      <c r="L532" s="34"/>
      <c r="M532" s="42"/>
      <c r="N532" s="34"/>
      <c r="O532" s="48"/>
      <c r="P532" s="43"/>
      <c r="Q532" s="49"/>
      <c r="R532" s="50"/>
    </row>
    <row r="533" spans="1:18" ht="11.25" customHeight="1">
      <c r="A533" s="39"/>
      <c r="D533" s="39"/>
      <c r="H533" s="41"/>
      <c r="I533" s="34"/>
      <c r="J533" s="40"/>
      <c r="K533" s="41"/>
      <c r="L533" s="34"/>
      <c r="M533" s="42"/>
      <c r="N533" s="34"/>
      <c r="O533" s="48"/>
      <c r="P533" s="43"/>
      <c r="Q533" s="49"/>
      <c r="R533" s="50"/>
    </row>
    <row r="534" spans="1:18" ht="11.25" customHeight="1">
      <c r="A534" s="39"/>
      <c r="D534" s="39"/>
      <c r="H534" s="41"/>
      <c r="I534" s="34"/>
      <c r="J534" s="40"/>
      <c r="K534" s="41"/>
      <c r="L534" s="34"/>
      <c r="M534" s="42"/>
      <c r="N534" s="34"/>
      <c r="O534" s="48"/>
      <c r="P534" s="43"/>
      <c r="Q534" s="49"/>
      <c r="R534" s="50"/>
    </row>
    <row r="535" spans="1:18" ht="11.25" customHeight="1">
      <c r="A535" s="39"/>
      <c r="D535" s="39"/>
      <c r="H535" s="41"/>
      <c r="I535" s="34"/>
      <c r="J535" s="40"/>
      <c r="K535" s="41"/>
      <c r="L535" s="34"/>
      <c r="M535" s="42"/>
      <c r="N535" s="34"/>
      <c r="O535" s="48"/>
      <c r="P535" s="43"/>
      <c r="Q535" s="49"/>
      <c r="R535" s="50"/>
    </row>
    <row r="536" spans="1:18" ht="11.25" customHeight="1">
      <c r="A536" s="39"/>
      <c r="D536" s="39"/>
      <c r="H536" s="41"/>
      <c r="I536" s="34"/>
      <c r="J536" s="40"/>
      <c r="K536" s="41"/>
      <c r="L536" s="34"/>
      <c r="M536" s="42"/>
      <c r="N536" s="34"/>
      <c r="O536" s="48"/>
      <c r="P536" s="43"/>
      <c r="Q536" s="49"/>
      <c r="R536" s="50"/>
    </row>
    <row r="537" spans="1:18" ht="11.25" customHeight="1">
      <c r="A537" s="39"/>
      <c r="D537" s="39"/>
      <c r="H537" s="41"/>
      <c r="I537" s="34"/>
      <c r="J537" s="40"/>
      <c r="K537" s="41"/>
      <c r="L537" s="34"/>
      <c r="M537" s="42"/>
      <c r="N537" s="34"/>
      <c r="O537" s="48"/>
      <c r="P537" s="43"/>
      <c r="Q537" s="49"/>
      <c r="R537" s="50"/>
    </row>
    <row r="538" spans="1:18" ht="11.25" customHeight="1">
      <c r="A538" s="39"/>
      <c r="D538" s="39"/>
      <c r="H538" s="41"/>
      <c r="I538" s="34"/>
      <c r="J538" s="40"/>
      <c r="K538" s="41"/>
      <c r="L538" s="34"/>
      <c r="M538" s="42"/>
      <c r="N538" s="35"/>
      <c r="O538" s="24"/>
      <c r="P538" s="24"/>
      <c r="Q538" s="33"/>
      <c r="R538" s="32"/>
    </row>
    <row r="539" spans="1:18" ht="11.25" customHeight="1">
      <c r="A539" s="39"/>
      <c r="D539" s="39"/>
      <c r="H539" s="41"/>
      <c r="I539" s="34"/>
      <c r="J539" s="40"/>
      <c r="K539" s="41"/>
      <c r="L539" s="34"/>
      <c r="M539" s="42"/>
      <c r="N539" s="34"/>
      <c r="O539" s="47"/>
      <c r="P539" s="46"/>
      <c r="Q539" s="34"/>
      <c r="R539" s="45"/>
    </row>
    <row r="540" spans="1:18" ht="11.25" customHeight="1">
      <c r="A540" s="39"/>
      <c r="D540" s="39"/>
      <c r="H540" s="41"/>
      <c r="I540" s="34"/>
      <c r="J540" s="40"/>
      <c r="K540" s="41"/>
      <c r="L540" s="34"/>
      <c r="M540" s="42"/>
      <c r="N540" s="34"/>
      <c r="O540" s="47"/>
      <c r="P540" s="46"/>
      <c r="Q540" s="34"/>
      <c r="R540" s="45"/>
    </row>
    <row r="541" spans="1:18" ht="11.25" customHeight="1">
      <c r="A541" s="39"/>
      <c r="D541" s="39"/>
      <c r="H541" s="41"/>
      <c r="I541" s="34"/>
      <c r="J541" s="40"/>
      <c r="K541" s="41"/>
      <c r="L541" s="34"/>
      <c r="M541" s="42"/>
      <c r="N541" s="34"/>
      <c r="O541" s="47"/>
      <c r="P541" s="46"/>
      <c r="Q541" s="34"/>
      <c r="R541" s="45"/>
    </row>
    <row r="542" spans="1:18" ht="11.25" customHeight="1">
      <c r="A542" s="39"/>
      <c r="D542" s="39"/>
      <c r="H542" s="41"/>
      <c r="I542" s="34"/>
      <c r="J542" s="40"/>
      <c r="K542" s="41"/>
      <c r="L542" s="34"/>
      <c r="M542" s="42"/>
      <c r="N542" s="34"/>
      <c r="O542" s="47"/>
      <c r="P542" s="46"/>
      <c r="Q542" s="34"/>
      <c r="R542" s="45"/>
    </row>
    <row r="543" spans="1:18" ht="11.25" customHeight="1">
      <c r="A543" s="39"/>
      <c r="D543" s="39"/>
      <c r="H543" s="41"/>
      <c r="I543" s="34"/>
      <c r="J543" s="40"/>
      <c r="K543" s="41"/>
      <c r="L543" s="34"/>
      <c r="M543" s="42"/>
      <c r="N543" s="34"/>
      <c r="O543" s="47"/>
      <c r="P543" s="46"/>
      <c r="Q543" s="34"/>
      <c r="R543" s="45"/>
    </row>
    <row r="544" spans="1:18" ht="11.25" customHeight="1">
      <c r="A544" s="39"/>
      <c r="D544" s="39"/>
      <c r="H544" s="41"/>
      <c r="I544" s="34"/>
      <c r="J544" s="40"/>
      <c r="K544" s="44"/>
      <c r="L544" s="34"/>
      <c r="M544" s="45"/>
      <c r="N544" s="34"/>
      <c r="O544" s="47"/>
      <c r="P544" s="46"/>
      <c r="Q544" s="34"/>
      <c r="R544" s="45"/>
    </row>
    <row r="545" spans="1:18" ht="11.25" customHeight="1">
      <c r="A545" s="39"/>
      <c r="D545" s="39"/>
      <c r="H545" s="41"/>
      <c r="I545" s="34"/>
      <c r="J545" s="40"/>
      <c r="K545" s="41"/>
      <c r="L545" s="34"/>
      <c r="M545" s="42"/>
      <c r="N545" s="34"/>
      <c r="O545" s="47"/>
      <c r="P545" s="46"/>
      <c r="Q545" s="34"/>
      <c r="R545" s="45"/>
    </row>
    <row r="546" spans="1:18" ht="11.25" customHeight="1">
      <c r="A546" s="39"/>
      <c r="D546" s="39"/>
      <c r="H546" s="41"/>
      <c r="I546" s="34"/>
      <c r="J546" s="41"/>
      <c r="K546" s="43"/>
      <c r="L546" s="34"/>
      <c r="M546" s="42"/>
      <c r="N546" s="34"/>
      <c r="O546" s="47"/>
      <c r="P546" s="46"/>
      <c r="Q546" s="34"/>
      <c r="R546" s="45"/>
    </row>
    <row r="547" spans="1:18" ht="11.25" customHeight="1">
      <c r="A547" s="39"/>
      <c r="D547" s="39"/>
      <c r="H547" s="44"/>
      <c r="I547" s="34"/>
      <c r="J547" s="47"/>
      <c r="K547" s="46"/>
      <c r="L547" s="34"/>
      <c r="M547" s="45"/>
      <c r="N547" s="34"/>
      <c r="O547" s="47"/>
      <c r="P547" s="46"/>
      <c r="Q547" s="34"/>
      <c r="R547" s="45"/>
    </row>
    <row r="548" spans="1:18" ht="11.25" customHeight="1">
      <c r="A548" s="21"/>
      <c r="D548" s="39"/>
      <c r="H548" s="44"/>
      <c r="I548" s="34"/>
      <c r="J548" s="47"/>
      <c r="K548" s="46"/>
      <c r="L548" s="34"/>
      <c r="M548" s="45"/>
      <c r="N548" s="34"/>
      <c r="O548" s="47"/>
      <c r="P548" s="46"/>
      <c r="Q548" s="34"/>
      <c r="R548" s="45"/>
    </row>
    <row r="549" spans="1:18" ht="11.25" customHeight="1">
      <c r="A549" s="21"/>
      <c r="D549" s="39"/>
      <c r="H549" s="44"/>
      <c r="I549" s="34"/>
      <c r="J549" s="47"/>
      <c r="K549" s="46"/>
      <c r="L549" s="34"/>
      <c r="M549" s="45"/>
      <c r="N549" s="34"/>
      <c r="O549" s="48"/>
      <c r="P549" s="43"/>
      <c r="Q549" s="49"/>
      <c r="R549" s="50"/>
    </row>
    <row r="550" spans="1:18" ht="11.25" customHeight="1">
      <c r="A550" s="39"/>
      <c r="D550" s="39"/>
      <c r="H550" s="44"/>
      <c r="I550" s="34"/>
      <c r="J550" s="47"/>
      <c r="K550" s="46"/>
      <c r="L550" s="34"/>
      <c r="M550" s="45"/>
      <c r="N550" s="34"/>
      <c r="O550" s="48"/>
      <c r="P550" s="43"/>
      <c r="Q550" s="49"/>
      <c r="R550" s="50"/>
    </row>
    <row r="551" spans="1:18" ht="11.25" customHeight="1">
      <c r="A551" s="39"/>
      <c r="D551" s="39"/>
      <c r="H551" s="44"/>
      <c r="I551" s="34"/>
      <c r="J551" s="47"/>
      <c r="K551" s="44"/>
      <c r="L551" s="34"/>
      <c r="M551" s="45"/>
      <c r="N551" s="34"/>
      <c r="O551" s="48"/>
      <c r="P551" s="43"/>
      <c r="Q551" s="49"/>
      <c r="R551" s="50"/>
    </row>
    <row r="552" spans="1:18" ht="11.25" customHeight="1">
      <c r="A552" s="39"/>
      <c r="D552" s="39"/>
      <c r="H552" s="44"/>
      <c r="I552" s="34"/>
      <c r="J552" s="47"/>
      <c r="K552" s="46"/>
      <c r="L552" s="34"/>
      <c r="M552" s="45"/>
      <c r="N552" s="34"/>
      <c r="O552" s="48"/>
      <c r="P552" s="43"/>
      <c r="Q552" s="49"/>
      <c r="R552" s="50"/>
    </row>
    <row r="553" spans="1:18" ht="11.25" customHeight="1">
      <c r="A553" s="21"/>
      <c r="D553" s="39"/>
      <c r="H553" s="44"/>
      <c r="I553" s="34"/>
      <c r="J553" s="47"/>
      <c r="K553" s="46"/>
      <c r="L553" s="34"/>
      <c r="M553" s="45"/>
      <c r="N553" s="34"/>
      <c r="O553" s="48"/>
      <c r="P553" s="43"/>
      <c r="Q553" s="49"/>
      <c r="R553" s="50"/>
    </row>
    <row r="554" spans="1:18" ht="11.25" customHeight="1">
      <c r="A554" s="39"/>
      <c r="D554" s="39"/>
      <c r="H554" s="41"/>
      <c r="I554" s="34"/>
      <c r="J554" s="40"/>
      <c r="K554" s="41"/>
      <c r="L554" s="34"/>
      <c r="M554" s="42"/>
      <c r="N554" s="34"/>
      <c r="O554" s="48"/>
      <c r="P554" s="43"/>
      <c r="Q554" s="49"/>
      <c r="R554" s="50"/>
    </row>
    <row r="555" spans="1:18" ht="11.25" customHeight="1">
      <c r="A555" s="21"/>
      <c r="D555" s="39"/>
      <c r="H555" s="44"/>
      <c r="I555" s="34"/>
      <c r="J555" s="47"/>
      <c r="K555" s="46"/>
      <c r="L555" s="34"/>
      <c r="M555" s="45"/>
      <c r="N555" s="34"/>
      <c r="O555" s="48"/>
      <c r="P555" s="43"/>
      <c r="Q555" s="49"/>
      <c r="R555" s="50"/>
    </row>
    <row r="556" spans="1:18" ht="11.25" customHeight="1">
      <c r="A556" s="21"/>
      <c r="D556" s="39"/>
      <c r="H556" s="44"/>
      <c r="I556" s="34"/>
      <c r="J556" s="47"/>
      <c r="K556" s="46"/>
      <c r="L556" s="34"/>
      <c r="M556" s="45"/>
      <c r="N556" s="34"/>
      <c r="O556" s="48"/>
      <c r="P556" s="43"/>
      <c r="Q556" s="49"/>
      <c r="R556" s="50"/>
    </row>
    <row r="557" spans="1:18" ht="11.25" customHeight="1">
      <c r="A557" s="21"/>
      <c r="D557" s="39"/>
      <c r="H557" s="44"/>
      <c r="I557" s="34"/>
      <c r="J557" s="47"/>
      <c r="K557" s="46"/>
      <c r="L557" s="34"/>
      <c r="M557" s="45"/>
      <c r="N557" s="34"/>
      <c r="O557" s="48"/>
      <c r="P557" s="43"/>
      <c r="Q557" s="49"/>
      <c r="R557" s="50"/>
    </row>
    <row r="558" spans="1:18" ht="11.25" customHeight="1">
      <c r="A558" s="39"/>
      <c r="D558" s="39"/>
      <c r="H558" s="44"/>
      <c r="I558" s="34"/>
      <c r="J558" s="47"/>
      <c r="K558" s="46"/>
      <c r="L558" s="34"/>
      <c r="M558" s="45"/>
      <c r="N558" s="34"/>
      <c r="O558" s="48"/>
      <c r="P558" s="43"/>
      <c r="Q558" s="49"/>
      <c r="R558" s="50"/>
    </row>
    <row r="559" spans="1:18" ht="11.25" customHeight="1">
      <c r="A559" s="21"/>
      <c r="D559" s="39"/>
      <c r="H559" s="44"/>
      <c r="I559" s="34"/>
      <c r="J559" s="47"/>
      <c r="K559" s="46"/>
      <c r="L559" s="34"/>
      <c r="M559" s="45"/>
      <c r="N559" s="34"/>
      <c r="O559" s="48"/>
      <c r="P559" s="43"/>
      <c r="Q559" s="49"/>
      <c r="R559" s="50"/>
    </row>
    <row r="560" spans="1:18" ht="11.25" customHeight="1">
      <c r="A560" s="39"/>
      <c r="D560" s="39"/>
      <c r="H560" s="44"/>
      <c r="I560" s="34"/>
      <c r="J560" s="47"/>
      <c r="K560" s="46"/>
      <c r="L560" s="34"/>
      <c r="M560" s="45"/>
      <c r="N560" s="34"/>
      <c r="O560" s="48"/>
      <c r="P560" s="43"/>
      <c r="Q560" s="49"/>
      <c r="R560" s="50"/>
    </row>
    <row r="561" spans="1:18" ht="11.25" customHeight="1">
      <c r="A561" s="39"/>
      <c r="D561" s="39"/>
      <c r="H561" s="44"/>
      <c r="I561" s="34"/>
      <c r="J561" s="47"/>
      <c r="K561" s="46"/>
      <c r="L561" s="34"/>
      <c r="M561" s="45"/>
      <c r="N561" s="34"/>
      <c r="O561" s="48"/>
      <c r="P561" s="43"/>
      <c r="Q561" s="49"/>
      <c r="R561" s="50"/>
    </row>
    <row r="562" spans="1:18" ht="11.25" customHeight="1">
      <c r="A562" s="21"/>
      <c r="D562" s="39"/>
      <c r="H562" s="44"/>
      <c r="I562" s="34"/>
      <c r="J562" s="47"/>
      <c r="K562" s="46"/>
      <c r="L562" s="34"/>
      <c r="M562" s="45"/>
      <c r="N562" s="34"/>
      <c r="O562" s="48"/>
      <c r="P562" s="43"/>
      <c r="Q562" s="49"/>
      <c r="R562" s="50"/>
    </row>
    <row r="563" spans="1:18" ht="11.25" customHeight="1">
      <c r="A563" s="39"/>
      <c r="D563" s="39"/>
      <c r="H563" s="44"/>
      <c r="I563" s="34"/>
      <c r="J563" s="47"/>
      <c r="K563" s="46"/>
      <c r="L563" s="34"/>
      <c r="M563" s="45"/>
      <c r="N563" s="34"/>
      <c r="O563" s="48"/>
      <c r="P563" s="43"/>
      <c r="Q563" s="49"/>
      <c r="R563" s="50"/>
    </row>
    <row r="564" spans="1:18" ht="11.25" customHeight="1">
      <c r="A564" s="39"/>
      <c r="D564" s="39"/>
      <c r="H564" s="44"/>
      <c r="I564" s="34"/>
      <c r="J564" s="47"/>
      <c r="K564" s="46"/>
      <c r="L564" s="34"/>
      <c r="M564" s="45"/>
      <c r="N564" s="35"/>
      <c r="O564" s="24"/>
      <c r="P564" s="24"/>
      <c r="Q564" s="33"/>
      <c r="R564" s="32"/>
    </row>
    <row r="565" spans="1:18" ht="11.25" customHeight="1">
      <c r="A565" s="39"/>
      <c r="D565" s="39"/>
      <c r="H565" s="44"/>
      <c r="I565" s="34"/>
      <c r="J565" s="47"/>
      <c r="K565" s="46"/>
      <c r="L565" s="34"/>
      <c r="M565" s="45"/>
      <c r="N565" s="34"/>
      <c r="O565" s="47"/>
      <c r="P565" s="46"/>
      <c r="Q565" s="34"/>
      <c r="R565" s="45"/>
    </row>
    <row r="566" spans="1:18" ht="11.25" customHeight="1">
      <c r="A566" s="39"/>
      <c r="D566" s="39"/>
      <c r="H566" s="44"/>
      <c r="I566" s="34"/>
      <c r="J566" s="47"/>
      <c r="K566" s="46"/>
      <c r="L566" s="34"/>
      <c r="M566" s="45"/>
      <c r="N566" s="34"/>
      <c r="O566" s="47"/>
      <c r="P566" s="46"/>
      <c r="Q566" s="34"/>
      <c r="R566" s="45"/>
    </row>
    <row r="567" spans="1:18" ht="11.25" customHeight="1">
      <c r="A567" s="39"/>
      <c r="D567" s="39"/>
      <c r="H567" s="44"/>
      <c r="I567" s="34"/>
      <c r="J567" s="47"/>
      <c r="K567" s="46"/>
      <c r="L567" s="34"/>
      <c r="M567" s="45"/>
      <c r="N567" s="34"/>
      <c r="O567" s="47"/>
      <c r="P567" s="46"/>
      <c r="Q567" s="34"/>
      <c r="R567" s="45"/>
    </row>
    <row r="568" spans="1:18" ht="11.25" customHeight="1">
      <c r="A568" s="39"/>
      <c r="D568" s="39"/>
      <c r="H568" s="44"/>
      <c r="I568" s="34"/>
      <c r="J568" s="47"/>
      <c r="K568" s="46"/>
      <c r="L568" s="34"/>
      <c r="M568" s="45"/>
      <c r="N568" s="34"/>
      <c r="O568" s="47"/>
      <c r="P568" s="46"/>
      <c r="Q568" s="34"/>
      <c r="R568" s="45"/>
    </row>
    <row r="569" spans="1:18" ht="11.25" customHeight="1">
      <c r="A569" s="39"/>
      <c r="D569" s="39"/>
      <c r="H569" s="44"/>
      <c r="I569" s="34"/>
      <c r="J569" s="47"/>
      <c r="K569" s="46"/>
      <c r="L569" s="34"/>
      <c r="M569" s="45"/>
      <c r="N569" s="34"/>
      <c r="O569" s="47"/>
      <c r="P569" s="46"/>
      <c r="Q569" s="34"/>
      <c r="R569" s="45"/>
    </row>
    <row r="570" spans="1:18" ht="11.25" customHeight="1">
      <c r="A570" s="39"/>
      <c r="D570" s="39"/>
      <c r="H570" s="44"/>
      <c r="I570" s="34"/>
      <c r="J570" s="47"/>
      <c r="K570" s="46"/>
      <c r="L570" s="34"/>
      <c r="M570" s="45"/>
      <c r="N570" s="34"/>
      <c r="O570" s="47"/>
      <c r="P570" s="46"/>
      <c r="Q570" s="34"/>
      <c r="R570" s="45"/>
    </row>
    <row r="571" spans="1:18" ht="11.25" customHeight="1">
      <c r="A571" s="39"/>
      <c r="D571" s="39"/>
      <c r="H571" s="44"/>
      <c r="I571" s="34"/>
      <c r="J571" s="47"/>
      <c r="K571" s="46"/>
      <c r="L571" s="34"/>
      <c r="M571" s="45"/>
      <c r="N571" s="34"/>
      <c r="O571" s="47"/>
      <c r="P571" s="46"/>
      <c r="Q571" s="34"/>
      <c r="R571" s="45"/>
    </row>
    <row r="572" spans="1:18" ht="11.25" customHeight="1">
      <c r="A572" s="39"/>
      <c r="D572" s="39"/>
      <c r="H572" s="44"/>
      <c r="I572" s="34"/>
      <c r="J572" s="47"/>
      <c r="K572" s="46"/>
      <c r="L572" s="34"/>
      <c r="M572" s="45"/>
      <c r="N572" s="34"/>
      <c r="O572" s="47"/>
      <c r="P572" s="46"/>
      <c r="Q572" s="34"/>
      <c r="R572" s="45"/>
    </row>
    <row r="573" spans="1:18" ht="11.25" customHeight="1">
      <c r="A573" s="39"/>
      <c r="D573" s="39"/>
      <c r="H573" s="44"/>
      <c r="I573" s="34"/>
      <c r="J573" s="47"/>
      <c r="K573" s="46"/>
      <c r="L573" s="34"/>
      <c r="M573" s="45"/>
      <c r="N573" s="34"/>
      <c r="O573" s="47"/>
      <c r="P573" s="46"/>
      <c r="Q573" s="34"/>
      <c r="R573" s="45"/>
    </row>
    <row r="574" spans="1:18" ht="11.25" customHeight="1">
      <c r="A574" s="39"/>
      <c r="D574" s="39"/>
      <c r="H574" s="44"/>
      <c r="I574" s="34"/>
      <c r="J574" s="47"/>
      <c r="K574" s="46"/>
      <c r="L574" s="34"/>
      <c r="M574" s="45"/>
      <c r="N574" s="34"/>
      <c r="O574" s="48"/>
      <c r="P574" s="43"/>
      <c r="Q574" s="49"/>
      <c r="R574" s="50"/>
    </row>
    <row r="575" spans="1:18" ht="11.25" customHeight="1">
      <c r="A575" s="39"/>
      <c r="D575" s="39"/>
      <c r="H575" s="44"/>
      <c r="I575" s="34"/>
      <c r="J575" s="47"/>
      <c r="K575" s="46"/>
      <c r="L575" s="34"/>
      <c r="M575" s="45"/>
      <c r="N575" s="34"/>
      <c r="O575" s="48"/>
      <c r="P575" s="43"/>
      <c r="Q575" s="49"/>
      <c r="R575" s="50"/>
    </row>
    <row r="576" spans="1:18" ht="11.25" customHeight="1">
      <c r="A576" s="39"/>
      <c r="D576" s="31"/>
      <c r="H576" s="101"/>
      <c r="I576" s="34"/>
      <c r="J576" s="48"/>
      <c r="K576" s="43"/>
      <c r="L576" s="49"/>
      <c r="M576" s="50"/>
      <c r="N576" s="34"/>
      <c r="O576" s="48"/>
      <c r="P576" s="43"/>
      <c r="Q576" s="49"/>
      <c r="R576" s="50"/>
    </row>
    <row r="577" spans="1:18" ht="11.25" customHeight="1">
      <c r="A577" s="39"/>
      <c r="D577" s="31"/>
      <c r="H577" s="101"/>
      <c r="I577" s="34"/>
      <c r="J577" s="48"/>
      <c r="K577" s="43"/>
      <c r="L577" s="49"/>
      <c r="M577" s="50"/>
      <c r="N577" s="34"/>
      <c r="O577" s="48"/>
      <c r="P577" s="43"/>
      <c r="Q577" s="49"/>
      <c r="R577" s="50"/>
    </row>
    <row r="578" spans="1:18" ht="11.25" customHeight="1">
      <c r="A578" s="39"/>
      <c r="D578" s="31"/>
      <c r="H578" s="101"/>
      <c r="I578" s="34"/>
      <c r="J578" s="48"/>
      <c r="K578" s="43"/>
      <c r="L578" s="49"/>
      <c r="M578" s="50"/>
      <c r="N578" s="34"/>
      <c r="O578" s="48"/>
      <c r="P578" s="43"/>
      <c r="Q578" s="49"/>
      <c r="R578" s="50"/>
    </row>
    <row r="579" spans="1:18" ht="11.25" customHeight="1">
      <c r="A579" s="39"/>
      <c r="D579" s="31"/>
      <c r="H579" s="101"/>
      <c r="I579" s="34"/>
      <c r="J579" s="48"/>
      <c r="K579" s="43"/>
      <c r="L579" s="49"/>
      <c r="M579" s="50"/>
      <c r="N579" s="34"/>
      <c r="O579" s="48"/>
      <c r="P579" s="43"/>
      <c r="Q579" s="49"/>
      <c r="R579" s="50"/>
    </row>
    <row r="580" spans="1:18" ht="11.25" customHeight="1">
      <c r="A580" s="39"/>
      <c r="D580" s="31"/>
      <c r="H580" s="101"/>
      <c r="I580" s="34"/>
      <c r="J580" s="48"/>
      <c r="K580" s="43"/>
      <c r="L580" s="49"/>
      <c r="M580" s="50"/>
      <c r="N580" s="34"/>
      <c r="O580" s="48"/>
      <c r="P580" s="43"/>
      <c r="Q580" s="49"/>
      <c r="R580" s="50"/>
    </row>
    <row r="581" spans="1:18" ht="11.25" customHeight="1">
      <c r="A581" s="39"/>
      <c r="D581" s="31"/>
      <c r="H581" s="101"/>
      <c r="I581" s="34"/>
      <c r="J581" s="48"/>
      <c r="K581" s="43"/>
      <c r="L581" s="49"/>
      <c r="M581" s="50"/>
      <c r="N581" s="34"/>
      <c r="O581" s="48"/>
      <c r="P581" s="43"/>
      <c r="Q581" s="49"/>
      <c r="R581" s="50"/>
    </row>
    <row r="582" spans="1:18" ht="11.25" customHeight="1">
      <c r="A582" s="39"/>
      <c r="D582" s="31"/>
      <c r="H582" s="101"/>
      <c r="I582" s="34"/>
      <c r="J582" s="48"/>
      <c r="K582" s="43"/>
      <c r="L582" s="49"/>
      <c r="M582" s="50"/>
      <c r="N582" s="34"/>
      <c r="O582" s="48"/>
      <c r="P582" s="43"/>
      <c r="Q582" s="49"/>
      <c r="R582" s="50"/>
    </row>
    <row r="583" spans="1:18" ht="11.25" customHeight="1">
      <c r="A583" s="39"/>
      <c r="D583" s="31"/>
      <c r="H583" s="101"/>
      <c r="I583" s="34"/>
      <c r="J583" s="48"/>
      <c r="K583" s="43"/>
      <c r="L583" s="49"/>
      <c r="M583" s="50"/>
      <c r="N583" s="34"/>
      <c r="O583" s="48"/>
      <c r="P583" s="43"/>
      <c r="Q583" s="49"/>
      <c r="R583" s="50"/>
    </row>
    <row r="584" spans="1:18" ht="11.25" customHeight="1">
      <c r="A584" s="39"/>
      <c r="D584" s="31"/>
      <c r="H584" s="101"/>
      <c r="I584" s="34"/>
      <c r="J584" s="48"/>
      <c r="K584" s="43"/>
      <c r="L584" s="49"/>
      <c r="M584" s="50"/>
      <c r="N584" s="34"/>
      <c r="O584" s="48"/>
      <c r="P584" s="43"/>
      <c r="Q584" s="49"/>
      <c r="R584" s="50"/>
    </row>
    <row r="585" spans="1:18" ht="11.25" customHeight="1">
      <c r="A585" s="39"/>
      <c r="D585" s="31"/>
      <c r="H585" s="101"/>
      <c r="I585" s="34"/>
      <c r="J585" s="48"/>
      <c r="K585" s="43"/>
      <c r="L585" s="49"/>
      <c r="M585" s="50"/>
      <c r="N585" s="34"/>
      <c r="O585" s="47"/>
      <c r="P585" s="46"/>
      <c r="Q585" s="34"/>
      <c r="R585" s="45"/>
    </row>
    <row r="586" spans="1:18" ht="11.25" customHeight="1">
      <c r="A586" s="39"/>
      <c r="D586" s="31"/>
      <c r="H586" s="101"/>
      <c r="I586" s="34"/>
      <c r="J586" s="48"/>
      <c r="K586" s="43"/>
      <c r="L586" s="49"/>
      <c r="M586" s="50"/>
      <c r="N586" s="34"/>
      <c r="O586" s="47"/>
      <c r="P586" s="46"/>
      <c r="Q586" s="34"/>
      <c r="R586" s="45"/>
    </row>
    <row r="587" spans="1:18" ht="11.25" customHeight="1">
      <c r="A587" s="39"/>
      <c r="D587" s="31"/>
      <c r="H587" s="101"/>
      <c r="I587" s="34"/>
      <c r="J587" s="48"/>
      <c r="K587" s="43"/>
      <c r="L587" s="49"/>
      <c r="M587" s="50"/>
      <c r="N587" s="34"/>
      <c r="O587" s="47"/>
      <c r="P587" s="46"/>
      <c r="Q587" s="34"/>
      <c r="R587" s="45"/>
    </row>
    <row r="588" spans="1:18" ht="11.25" customHeight="1">
      <c r="A588" s="39"/>
      <c r="D588" s="31"/>
      <c r="H588" s="101"/>
      <c r="I588" s="34"/>
      <c r="J588" s="48"/>
      <c r="K588" s="43"/>
      <c r="L588" s="49"/>
      <c r="M588" s="50"/>
      <c r="N588" s="34"/>
      <c r="O588" s="47"/>
      <c r="P588" s="46"/>
      <c r="Q588" s="34"/>
      <c r="R588" s="45"/>
    </row>
    <row r="589" spans="1:18" ht="11.25" customHeight="1">
      <c r="A589" s="39"/>
      <c r="D589" s="31"/>
      <c r="H589" s="101"/>
      <c r="I589" s="34"/>
      <c r="J589" s="48"/>
      <c r="K589" s="43"/>
      <c r="L589" s="49"/>
      <c r="M589" s="50"/>
      <c r="N589" s="34"/>
      <c r="O589" s="47"/>
      <c r="P589" s="46"/>
      <c r="Q589" s="34"/>
      <c r="R589" s="45"/>
    </row>
    <row r="590" spans="1:18" ht="11.25" customHeight="1">
      <c r="A590" s="39"/>
      <c r="D590" s="31"/>
      <c r="H590" s="101"/>
      <c r="I590" s="34"/>
      <c r="J590" s="48"/>
      <c r="K590" s="43"/>
      <c r="L590" s="49"/>
      <c r="M590" s="50"/>
      <c r="N590" s="34"/>
      <c r="O590" s="47"/>
      <c r="P590" s="46"/>
      <c r="Q590" s="34"/>
      <c r="R590" s="45"/>
    </row>
    <row r="591" spans="1:18" ht="11.25" customHeight="1">
      <c r="N591" s="34"/>
      <c r="O591" s="47"/>
      <c r="P591" s="46"/>
      <c r="Q591" s="34"/>
      <c r="R591" s="45"/>
    </row>
    <row r="592" spans="1:18" ht="11.25" customHeight="1">
      <c r="N592" s="34"/>
      <c r="O592" s="47"/>
      <c r="P592" s="46"/>
      <c r="Q592" s="34"/>
      <c r="R592" s="45"/>
    </row>
    <row r="593" spans="14:18" ht="11.25" customHeight="1">
      <c r="N593" s="34"/>
      <c r="O593" s="47"/>
      <c r="P593" s="46"/>
      <c r="Q593" s="34"/>
      <c r="R593" s="45"/>
    </row>
    <row r="594" spans="14:18" ht="11.25" customHeight="1">
      <c r="N594" s="34"/>
      <c r="O594" s="47"/>
      <c r="P594" s="46"/>
      <c r="Q594" s="34"/>
      <c r="R594" s="45"/>
    </row>
    <row r="595" spans="14:18" ht="11.25" customHeight="1">
      <c r="N595" s="34"/>
      <c r="O595" s="47"/>
      <c r="P595" s="46"/>
      <c r="Q595" s="34"/>
      <c r="R595" s="45"/>
    </row>
    <row r="596" spans="14:18" ht="11.25" customHeight="1">
      <c r="N596" s="34"/>
      <c r="O596" s="47"/>
      <c r="P596" s="46"/>
      <c r="Q596" s="34"/>
      <c r="R596" s="45"/>
    </row>
    <row r="597" spans="14:18" ht="11.25" customHeight="1">
      <c r="N597" s="34"/>
      <c r="O597" s="47"/>
      <c r="P597" s="46"/>
      <c r="Q597" s="34"/>
      <c r="R597" s="45"/>
    </row>
    <row r="598" spans="14:18" ht="11.25" customHeight="1">
      <c r="N598" s="34"/>
      <c r="O598" s="47"/>
      <c r="P598" s="46"/>
      <c r="Q598" s="34"/>
      <c r="R598" s="45"/>
    </row>
    <row r="599" spans="14:18" ht="11.25" customHeight="1">
      <c r="N599" s="34"/>
      <c r="O599" s="47"/>
      <c r="P599" s="46"/>
      <c r="Q599" s="34"/>
      <c r="R599" s="45"/>
    </row>
    <row r="600" spans="14:18" ht="11.25" customHeight="1">
      <c r="N600" s="34"/>
      <c r="O600" s="47"/>
      <c r="P600" s="46"/>
      <c r="Q600" s="34"/>
      <c r="R600" s="45"/>
    </row>
    <row r="601" spans="14:18" ht="11.25" customHeight="1">
      <c r="N601" s="34"/>
      <c r="O601" s="47"/>
      <c r="P601" s="46"/>
      <c r="Q601" s="34"/>
      <c r="R601" s="45"/>
    </row>
    <row r="602" spans="14:18" ht="11.25" customHeight="1">
      <c r="N602" s="34"/>
      <c r="O602" s="48"/>
      <c r="P602" s="43"/>
      <c r="Q602" s="49"/>
      <c r="R602" s="50"/>
    </row>
    <row r="603" spans="14:18" ht="11.25" customHeight="1">
      <c r="N603" s="34"/>
      <c r="O603" s="48"/>
      <c r="P603" s="43"/>
      <c r="Q603" s="49"/>
      <c r="R603" s="50"/>
    </row>
    <row r="604" spans="14:18" ht="11.25" customHeight="1">
      <c r="N604" s="34"/>
      <c r="O604" s="48"/>
      <c r="P604" s="43"/>
      <c r="Q604" s="49"/>
      <c r="R604" s="50"/>
    </row>
    <row r="605" spans="14:18" ht="11.25" customHeight="1">
      <c r="N605" s="34"/>
      <c r="O605" s="48"/>
      <c r="P605" s="43"/>
      <c r="Q605" s="49"/>
      <c r="R605" s="50"/>
    </row>
    <row r="606" spans="14:18" ht="11.25" customHeight="1">
      <c r="N606" s="34"/>
      <c r="O606" s="48"/>
      <c r="P606" s="43"/>
      <c r="Q606" s="49"/>
      <c r="R606" s="50"/>
    </row>
    <row r="607" spans="14:18" ht="11.25" customHeight="1">
      <c r="N607" s="34"/>
      <c r="O607" s="48"/>
      <c r="P607" s="43"/>
      <c r="Q607" s="49"/>
      <c r="R607" s="50"/>
    </row>
    <row r="608" spans="14:18" ht="11.25" customHeight="1">
      <c r="N608" s="34"/>
      <c r="O608" s="48"/>
      <c r="P608" s="43"/>
      <c r="Q608" s="49"/>
      <c r="R608" s="50"/>
    </row>
    <row r="609" spans="14:18" ht="11.25" customHeight="1">
      <c r="N609" s="34"/>
      <c r="O609" s="48"/>
      <c r="P609" s="43"/>
      <c r="Q609" s="49"/>
      <c r="R609" s="50"/>
    </row>
    <row r="610" spans="14:18" ht="11.25" customHeight="1">
      <c r="N610" s="34"/>
      <c r="O610" s="48"/>
      <c r="P610" s="43"/>
      <c r="Q610" s="49"/>
      <c r="R610" s="50"/>
    </row>
    <row r="611" spans="14:18" ht="11.25" customHeight="1">
      <c r="N611" s="34"/>
      <c r="O611" s="48"/>
      <c r="P611" s="43"/>
      <c r="Q611" s="49"/>
      <c r="R611" s="50"/>
    </row>
    <row r="612" spans="14:18" ht="11.25" customHeight="1">
      <c r="N612" s="34"/>
      <c r="O612" s="48"/>
      <c r="P612" s="43"/>
      <c r="Q612" s="49"/>
      <c r="R612" s="50"/>
    </row>
    <row r="613" spans="14:18" ht="11.25" customHeight="1">
      <c r="N613" s="34"/>
      <c r="O613" s="48"/>
      <c r="P613" s="43"/>
      <c r="Q613" s="49"/>
      <c r="R613" s="50"/>
    </row>
    <row r="614" spans="14:18" ht="11.25" customHeight="1">
      <c r="N614" s="34"/>
      <c r="O614" s="48"/>
      <c r="P614" s="43"/>
      <c r="Q614" s="49"/>
      <c r="R614" s="50"/>
    </row>
    <row r="615" spans="14:18" ht="11.25" customHeight="1">
      <c r="N615" s="34"/>
      <c r="O615" s="48"/>
      <c r="P615" s="43"/>
      <c r="Q615" s="49"/>
      <c r="R615" s="50"/>
    </row>
    <row r="616" spans="14:18" ht="11.25" customHeight="1">
      <c r="N616" s="34"/>
      <c r="O616" s="48"/>
      <c r="P616" s="43"/>
      <c r="Q616" s="49"/>
      <c r="R616" s="50"/>
    </row>
    <row r="617" spans="14:18" ht="11.25" customHeight="1">
      <c r="N617" s="35"/>
      <c r="O617" s="24"/>
      <c r="P617" s="24"/>
      <c r="Q617" s="33"/>
      <c r="R617" s="32"/>
    </row>
  </sheetData>
  <phoneticPr fontId="0" type="noConversion"/>
  <pageMargins left="0.75" right="0.75" top="1" bottom="1" header="0.5" footer="0.5"/>
  <pageSetup paperSize="9" scale="67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74"/>
  <sheetViews>
    <sheetView workbookViewId="0">
      <selection activeCell="A15" sqref="A15"/>
    </sheetView>
  </sheetViews>
  <sheetFormatPr baseColWidth="10" defaultColWidth="8.83203125" defaultRowHeight="12" x14ac:dyDescent="0"/>
  <cols>
    <col min="1" max="23" width="2.6640625" customWidth="1"/>
    <col min="24" max="24" width="3.6640625" customWidth="1"/>
    <col min="25" max="25" width="3.83203125" customWidth="1"/>
    <col min="26" max="26" width="4.5" customWidth="1"/>
    <col min="27" max="36" width="2.6640625" customWidth="1"/>
  </cols>
  <sheetData>
    <row r="1" spans="1:41">
      <c r="A1" s="10" t="s">
        <v>14</v>
      </c>
      <c r="B1" s="10" t="s">
        <v>15</v>
      </c>
      <c r="C1" s="11" t="s">
        <v>16</v>
      </c>
      <c r="D1" s="11" t="s">
        <v>17</v>
      </c>
      <c r="E1" s="11" t="s">
        <v>18</v>
      </c>
      <c r="F1" s="11" t="s">
        <v>19</v>
      </c>
      <c r="G1" s="11" t="s">
        <v>20</v>
      </c>
      <c r="H1" s="11" t="s">
        <v>21</v>
      </c>
      <c r="I1" s="11" t="s">
        <v>22</v>
      </c>
      <c r="J1" s="11" t="s">
        <v>23</v>
      </c>
      <c r="K1" s="11" t="s">
        <v>24</v>
      </c>
      <c r="L1" s="11" t="s">
        <v>25</v>
      </c>
      <c r="M1" s="11" t="s">
        <v>20</v>
      </c>
      <c r="N1" s="11" t="s">
        <v>21</v>
      </c>
      <c r="O1" s="11" t="s">
        <v>22</v>
      </c>
      <c r="P1" s="11" t="s">
        <v>14</v>
      </c>
      <c r="Q1" s="11" t="s">
        <v>15</v>
      </c>
      <c r="R1" s="11" t="s">
        <v>16</v>
      </c>
      <c r="S1" s="11" t="s">
        <v>14</v>
      </c>
      <c r="T1" s="11" t="s">
        <v>15</v>
      </c>
      <c r="U1" s="11" t="s">
        <v>16</v>
      </c>
      <c r="V1" s="11" t="s">
        <v>23</v>
      </c>
      <c r="W1" s="11" t="s">
        <v>24</v>
      </c>
      <c r="X1" s="11" t="s">
        <v>25</v>
      </c>
      <c r="Y1" s="11" t="s">
        <v>26</v>
      </c>
      <c r="Z1" s="11" t="s">
        <v>27</v>
      </c>
      <c r="AA1" s="11" t="s">
        <v>28</v>
      </c>
      <c r="AB1" s="11" t="s">
        <v>29</v>
      </c>
      <c r="AC1" s="11" t="s">
        <v>30</v>
      </c>
      <c r="AD1" s="11" t="s">
        <v>31</v>
      </c>
      <c r="AE1" s="11" t="s">
        <v>32</v>
      </c>
      <c r="AF1" s="11" t="s">
        <v>33</v>
      </c>
      <c r="AG1" s="11" t="s">
        <v>34</v>
      </c>
      <c r="AH1" s="11" t="s">
        <v>35</v>
      </c>
      <c r="AI1" s="11" t="s">
        <v>36</v>
      </c>
      <c r="AJ1" s="11" t="s">
        <v>37</v>
      </c>
      <c r="AL1" s="7"/>
      <c r="AM1" s="15" t="s">
        <v>90</v>
      </c>
    </row>
    <row r="2" spans="1:41" ht="13" thickBot="1">
      <c r="A2" s="14">
        <f>SUMIFS(data!$E:$E, data!$O:$O, 1, data!$P:$P, 1, data!$L:$L, 1)</f>
        <v>0</v>
      </c>
      <c r="B2" s="14">
        <f>SUMIFS(data!$E:$E, data!$O:$O, 2, data!$P:$P, 1, data!$L:$L, 1)</f>
        <v>0</v>
      </c>
      <c r="C2" s="14">
        <f>SUMIFS(data!$E:$E, data!$O:$O, 3, data!$P:$P, 1, data!$L:$L, 1)</f>
        <v>0</v>
      </c>
      <c r="D2" s="14">
        <f>SUMIFS(data!$E:$E, data!$O:$O, 1, data!$P:$P, 2, data!$L:$L, 1)</f>
        <v>0</v>
      </c>
      <c r="E2" s="14">
        <f>SUMIFS(data!$E:$E, data!$O:$O, 2, data!$P:$P, 2, data!$L:$L, 1)</f>
        <v>0</v>
      </c>
      <c r="F2" s="14">
        <f>SUMIFS(data!$E:$E, data!$O:$O, 3, data!$P:$P, 2, data!$L:$L, 1)</f>
        <v>0</v>
      </c>
      <c r="G2" s="14">
        <f>SUMIFS(data!$E:$E, data!$O:$O, 1, data!$P:$P, 3, data!$L:$L, 1)</f>
        <v>0</v>
      </c>
      <c r="H2" s="14">
        <f>SUMIFS(data!$E:$E, data!$O:$O, 2, data!$P:$P, 3, data!$L:$L, 1)</f>
        <v>0</v>
      </c>
      <c r="I2" s="14">
        <f>SUMIFS(data!$E:$E, data!$O:$O, 3, data!$P:$P, 3, data!$L:$L, 1)</f>
        <v>0</v>
      </c>
      <c r="J2" s="14">
        <f>SUMIFS(data!$E:$E, data!$O:$O, 1, data!$P:$P, 4, data!$L:$L, 1)</f>
        <v>0</v>
      </c>
      <c r="K2" s="14">
        <f>SUMIFS(data!$E:$E, data!$O:$O, 2, data!$P:$P, 4, data!$L:$L, 1)</f>
        <v>0</v>
      </c>
      <c r="L2" s="14">
        <f>SUMIFS(data!$E:$E, data!$O:$O, 3, data!$P:$P, 4, data!$L:$L, 1)</f>
        <v>0</v>
      </c>
      <c r="M2" s="14">
        <f>SUMIFS(data!$E:$E, data!$O:$O, 1, data!$P:$P, 5, data!$L:$L, 1)</f>
        <v>0</v>
      </c>
      <c r="N2" s="14">
        <f>SUMIFS(data!$E:$E, data!$O:$O, 2, data!$P:$P, 5, data!$L:$L, 1)</f>
        <v>3</v>
      </c>
      <c r="O2" s="14">
        <f>SUMIFS(data!$E:$E, data!$O:$O, 3, data!$P:$P, 5, data!$L:$L, 1)</f>
        <v>12</v>
      </c>
      <c r="P2" s="14">
        <f>SUMIFS(data!$E:$E, data!$O:$O, 1, data!$P:$P, 6, data!$L:$L, 1)</f>
        <v>14</v>
      </c>
      <c r="Q2" s="14">
        <f>SUMIFS(data!$E:$E, data!$O:$O, 2, data!$P:$P, 6, data!$L:$L, 1)</f>
        <v>8</v>
      </c>
      <c r="R2" s="14">
        <f>SUMIFS(data!$E:$E, data!$O:$O, 3, data!$P:$P, 6, data!$L:$L, 1)</f>
        <v>5</v>
      </c>
      <c r="S2" s="14">
        <f>SUMIFS(data!$E:$E, data!$O:$O, 1, data!$P:$P, 7, data!$L:$L, 1)</f>
        <v>0</v>
      </c>
      <c r="T2" s="14">
        <f>SUMIFS(data!$E:$E, data!$O:$O, 2, data!$P:$P, 7, data!$L:$L, 1)</f>
        <v>0</v>
      </c>
      <c r="U2" s="14">
        <f>SUMIFS(data!$E:$E, data!$O:$O, 3, data!$P:$P, 7, data!$L:$L, 1)</f>
        <v>0</v>
      </c>
      <c r="V2" s="14">
        <f>SUMIFS(data!$E:$E, data!$O:$O, 1, data!$P:$P, 8, data!$L:$L, 1)</f>
        <v>0</v>
      </c>
      <c r="W2" s="14">
        <f>SUMIFS(data!$E:$E, data!$O:$O, 2, data!$P:$P, 8, data!$L:$L, 1)</f>
        <v>5</v>
      </c>
      <c r="X2" s="14">
        <f>SUMIFS(data!$E:$E, data!$O:$O, 3, data!$P:$P, 8, data!$L:$L, 1)</f>
        <v>4</v>
      </c>
      <c r="Y2" s="14">
        <f>SUMIFS(data!$E:$E, data!$O:$O, 1, data!$P:$P, 9, data!$L:$L, 1)</f>
        <v>8</v>
      </c>
      <c r="Z2" s="14">
        <f>SUMIFS(data!$E:$E, data!$O:$O, 2, data!$P:$P, 9, data!$L:$L, 1)</f>
        <v>11</v>
      </c>
      <c r="AA2" s="14">
        <f>SUMIFS(data!$E:$E, data!$O:$O, 3, data!$P:$P, 9, data!$L:$L, 1)</f>
        <v>66</v>
      </c>
      <c r="AB2" s="14">
        <f>SUMIFS(data!$E:$E, data!$O:$O, 1, data!$P:$P, 10, data!$L:$L, 1)</f>
        <v>36</v>
      </c>
      <c r="AC2" s="14">
        <f>SUMIFS(data!$E:$E, data!$O:$O, 2, data!$P:$P, 10, data!$L:$L, 1)</f>
        <v>19</v>
      </c>
      <c r="AD2" s="14">
        <f>SUMIFS(data!$E:$E, data!$O:$O, 3, data!$P:$P, 10, data!$L:$L, 1)</f>
        <v>4</v>
      </c>
      <c r="AE2" s="14">
        <f>SUMIFS(data!$E:$E, data!$O:$O, 1, data!$P:$P, 11, data!$L:$L, 1)</f>
        <v>0</v>
      </c>
      <c r="AF2" s="14">
        <f>SUMIFS(data!$E:$E, data!$O:$O, 2, data!$P:$P, 11, data!$L:$L, 1)</f>
        <v>0</v>
      </c>
      <c r="AG2" s="14">
        <f>SUMIFS(data!$E:$E, data!$O:$O, 3, data!$P:$P, 11, data!$L:$L, 1)</f>
        <v>1</v>
      </c>
      <c r="AH2" s="14">
        <f>SUMIFS(data!$E:$E, data!$O:$O, 1, data!$P:$P, 12, data!$L:$L, 1)</f>
        <v>0</v>
      </c>
      <c r="AI2" s="14">
        <f>SUMIFS(data!$E:$E, data!$O:$O, 2, data!$P:$P, 12, data!$L:$L, 1)</f>
        <v>0</v>
      </c>
      <c r="AJ2" s="14">
        <f>SUMIFS(data!$E:$E, data!$O:$O, 3, data!$P:$P, 12, data!$L:$L, 1)</f>
        <v>0</v>
      </c>
      <c r="AL2" s="6" t="s">
        <v>123</v>
      </c>
      <c r="AM2" s="5">
        <f>SUM(AM3:AM73)</f>
        <v>196</v>
      </c>
    </row>
    <row r="3" spans="1:41" s="1" customFormat="1">
      <c r="A3" s="12"/>
      <c r="B3" s="12" t="s">
        <v>38</v>
      </c>
      <c r="C3" s="12"/>
      <c r="D3" s="13"/>
      <c r="E3" s="13" t="s">
        <v>39</v>
      </c>
      <c r="F3" s="13"/>
      <c r="G3" s="12"/>
      <c r="H3" s="12" t="s">
        <v>40</v>
      </c>
      <c r="I3" s="12"/>
      <c r="J3" s="13"/>
      <c r="K3" s="13" t="s">
        <v>41</v>
      </c>
      <c r="L3" s="13"/>
      <c r="M3" s="12"/>
      <c r="N3" s="12" t="s">
        <v>40</v>
      </c>
      <c r="O3" s="12"/>
      <c r="P3" s="13"/>
      <c r="Q3" s="13" t="s">
        <v>38</v>
      </c>
      <c r="R3" s="13"/>
      <c r="S3" s="12"/>
      <c r="T3" s="12" t="s">
        <v>38</v>
      </c>
      <c r="U3" s="12"/>
      <c r="V3" s="13"/>
      <c r="W3" s="13" t="s">
        <v>41</v>
      </c>
      <c r="X3" s="13"/>
      <c r="Y3" s="12"/>
      <c r="Z3" s="12" t="s">
        <v>13</v>
      </c>
      <c r="AA3" s="12"/>
      <c r="AB3" s="13"/>
      <c r="AC3" s="13" t="s">
        <v>42</v>
      </c>
      <c r="AD3" s="13"/>
      <c r="AE3" s="12"/>
      <c r="AF3" s="12" t="s">
        <v>12</v>
      </c>
      <c r="AG3" s="12"/>
      <c r="AH3" s="13"/>
      <c r="AI3" s="13" t="s">
        <v>43</v>
      </c>
      <c r="AJ3" s="13"/>
      <c r="AL3" s="16" t="s">
        <v>122</v>
      </c>
      <c r="AM3">
        <f>SUMIFS(data!$E:$E, data!$Q:$Q, "&lt;1950", data!$L:$L, 1)</f>
        <v>7</v>
      </c>
      <c r="AO3" s="58"/>
    </row>
    <row r="4" spans="1:41">
      <c r="A4" s="3" t="s">
        <v>4</v>
      </c>
      <c r="B4" s="4"/>
      <c r="C4" s="5"/>
      <c r="D4" s="4"/>
      <c r="E4" s="4"/>
      <c r="F4" s="4"/>
      <c r="G4" s="122">
        <f>SUM(A2:AJ2)</f>
        <v>196</v>
      </c>
      <c r="H4" s="123"/>
      <c r="I4" s="123"/>
      <c r="J4" s="123"/>
      <c r="AL4">
        <v>1950</v>
      </c>
      <c r="AM4">
        <f>SUMIFS(data!$E:$E, data!$Q:$Q, "1950", data!$L:$L, 1)</f>
        <v>0</v>
      </c>
      <c r="AO4" s="59"/>
    </row>
    <row r="5" spans="1:41">
      <c r="AL5">
        <v>1951</v>
      </c>
      <c r="AM5">
        <f>SUMIFS(data!$E:$E, data!$Q:$Q, "1951", data!$L:$L, 1)</f>
        <v>0</v>
      </c>
      <c r="AO5" s="59"/>
    </row>
    <row r="6" spans="1:41">
      <c r="AL6">
        <v>1952</v>
      </c>
      <c r="AM6">
        <f>SUMIFS(data!$E:$E, data!$Q:$Q, "1952", data!$L:$L, 1)</f>
        <v>0</v>
      </c>
      <c r="AO6" s="59"/>
    </row>
    <row r="7" spans="1:41">
      <c r="AL7">
        <v>1953</v>
      </c>
      <c r="AM7">
        <f>SUMIFS(data!$E:$E, data!$Q:$Q, "1953", data!$L:$L, 1)</f>
        <v>0</v>
      </c>
      <c r="AO7" s="59"/>
    </row>
    <row r="8" spans="1:41">
      <c r="AL8">
        <v>1954</v>
      </c>
      <c r="AM8">
        <f>SUMIFS(data!$E:$E, data!$Q:$Q, "1954", data!$L:$L, 1)</f>
        <v>0</v>
      </c>
      <c r="AO8" s="59"/>
    </row>
    <row r="9" spans="1:41">
      <c r="AL9">
        <v>1955</v>
      </c>
      <c r="AM9">
        <f>SUMIFS(data!$E:$E, data!$Q:$Q, "1955", data!$L:$L, 1)</f>
        <v>0</v>
      </c>
      <c r="AO9" s="59"/>
    </row>
    <row r="10" spans="1:41">
      <c r="AL10">
        <v>1956</v>
      </c>
      <c r="AM10">
        <f>SUMIFS(data!$E:$E, data!$Q:$Q, "1956", data!$L:$L, 1)</f>
        <v>0</v>
      </c>
      <c r="AO10" s="59"/>
    </row>
    <row r="11" spans="1:41">
      <c r="AL11">
        <v>1957</v>
      </c>
      <c r="AM11">
        <f>SUMIFS(data!$E:$E, data!$Q:$Q, "1957", data!$L:$L, 1)</f>
        <v>0</v>
      </c>
      <c r="AO11" s="59"/>
    </row>
    <row r="12" spans="1:41">
      <c r="AL12">
        <v>1958</v>
      </c>
      <c r="AM12">
        <f>SUMIFS(data!$E:$E, data!$Q:$Q, "1958", data!$L:$L, 1)</f>
        <v>0</v>
      </c>
      <c r="AO12" s="59"/>
    </row>
    <row r="13" spans="1:41">
      <c r="AL13">
        <v>1959</v>
      </c>
      <c r="AM13">
        <f>SUMIFS(data!$E:$E, data!$Q:$Q, "1959", data!$L:$L, 1)</f>
        <v>0</v>
      </c>
      <c r="AO13" s="59"/>
    </row>
    <row r="14" spans="1:41">
      <c r="AL14">
        <v>1960</v>
      </c>
      <c r="AM14">
        <f>SUMIFS(data!$E:$E, data!$Q:$Q, "1960", data!$L:$L, 1)</f>
        <v>0</v>
      </c>
      <c r="AO14" s="59"/>
    </row>
    <row r="15" spans="1:41">
      <c r="AL15">
        <v>1961</v>
      </c>
      <c r="AM15">
        <f>SUMIFS(data!$E:$E, data!$Q:$Q, "1961", data!$L:$L, 1)</f>
        <v>0</v>
      </c>
      <c r="AO15" s="59"/>
    </row>
    <row r="16" spans="1:41">
      <c r="AL16">
        <v>1962</v>
      </c>
      <c r="AM16">
        <f>SUMIFS(data!$E:$E, data!$Q:$Q, "1962", data!$L:$L, 1)</f>
        <v>0</v>
      </c>
      <c r="AO16" s="59"/>
    </row>
    <row r="17" spans="38:41">
      <c r="AL17">
        <v>1963</v>
      </c>
      <c r="AM17">
        <f>SUMIFS(data!$E:$E, data!$Q:$Q, "1963", data!$L:$L, 1)</f>
        <v>0</v>
      </c>
      <c r="AO17" s="59"/>
    </row>
    <row r="18" spans="38:41">
      <c r="AL18">
        <v>1964</v>
      </c>
      <c r="AM18">
        <f>SUMIFS(data!$E:$E, data!$Q:$Q, "1964", data!$L:$L, 1)</f>
        <v>0</v>
      </c>
      <c r="AO18" s="59"/>
    </row>
    <row r="19" spans="38:41">
      <c r="AL19">
        <v>1965</v>
      </c>
      <c r="AM19">
        <f>SUMIFS(data!$E:$E, data!$Q:$Q, "1965", data!$L:$L, 1)</f>
        <v>0</v>
      </c>
      <c r="AO19" s="59"/>
    </row>
    <row r="20" spans="38:41">
      <c r="AL20">
        <v>1966</v>
      </c>
      <c r="AM20">
        <f>SUMIFS(data!$E:$E, data!$Q:$Q, "1966", data!$L:$L, 1)</f>
        <v>0</v>
      </c>
      <c r="AO20" s="59"/>
    </row>
    <row r="21" spans="38:41">
      <c r="AL21">
        <v>1967</v>
      </c>
      <c r="AM21">
        <f>SUMIFS(data!$E:$E, data!$Q:$Q, "1967", data!$L:$L, 1)</f>
        <v>0</v>
      </c>
      <c r="AO21" s="59"/>
    </row>
    <row r="22" spans="38:41">
      <c r="AL22">
        <v>1968</v>
      </c>
      <c r="AM22">
        <f>SUMIFS(data!$E:$E, data!$Q:$Q, "1968", data!$L:$L, 1)</f>
        <v>0</v>
      </c>
      <c r="AO22" s="59"/>
    </row>
    <row r="23" spans="38:41">
      <c r="AL23">
        <v>1969</v>
      </c>
      <c r="AM23">
        <f>SUMIFS(data!$E:$E, data!$Q:$Q, "1969", data!$L:$L, 1)</f>
        <v>0</v>
      </c>
      <c r="AO23" s="59"/>
    </row>
    <row r="24" spans="38:41">
      <c r="AL24">
        <v>1970</v>
      </c>
      <c r="AM24">
        <f>SUMIFS(data!$E:$E, data!$Q:$Q, "1970", data!$L:$L, 1)</f>
        <v>0</v>
      </c>
      <c r="AO24" s="59"/>
    </row>
    <row r="25" spans="38:41">
      <c r="AL25">
        <v>1971</v>
      </c>
      <c r="AM25">
        <f>SUMIFS(data!$E:$E, data!$Q:$Q, "1971", data!$L:$L, 1)</f>
        <v>0</v>
      </c>
      <c r="AO25" s="59"/>
    </row>
    <row r="26" spans="38:41">
      <c r="AL26">
        <v>1972</v>
      </c>
      <c r="AM26">
        <f>SUMIFS(data!$E:$E, data!$Q:$Q, "1972", data!$L:$L, 1)</f>
        <v>0</v>
      </c>
      <c r="AO26" s="59"/>
    </row>
    <row r="27" spans="38:41">
      <c r="AL27">
        <v>1973</v>
      </c>
      <c r="AM27">
        <f>SUMIFS(data!$E:$E, data!$Q:$Q, "1973", data!$L:$L, 1)</f>
        <v>0</v>
      </c>
      <c r="AO27" s="59"/>
    </row>
    <row r="28" spans="38:41">
      <c r="AL28">
        <v>1974</v>
      </c>
      <c r="AM28">
        <f>SUMIFS(data!$E:$E, data!$Q:$Q, "1974", data!$L:$L, 1)</f>
        <v>0</v>
      </c>
      <c r="AO28" s="59"/>
    </row>
    <row r="29" spans="38:41">
      <c r="AL29">
        <v>1975</v>
      </c>
      <c r="AM29">
        <f>SUMIFS(data!$E:$E, data!$Q:$Q, "1975", data!$L:$L, 1)</f>
        <v>0</v>
      </c>
      <c r="AO29" s="59"/>
    </row>
    <row r="30" spans="38:41">
      <c r="AL30">
        <v>1976</v>
      </c>
      <c r="AM30">
        <f>SUMIFS(data!$E:$E, data!$Q:$Q, "1976", data!$L:$L, 1)</f>
        <v>0</v>
      </c>
      <c r="AO30" s="59"/>
    </row>
    <row r="31" spans="38:41">
      <c r="AL31">
        <v>1977</v>
      </c>
      <c r="AM31">
        <f>SUMIFS(data!$E:$E, data!$Q:$Q, "1977", data!$L:$L, 1)</f>
        <v>0</v>
      </c>
      <c r="AO31" s="59"/>
    </row>
    <row r="32" spans="38:41">
      <c r="AL32">
        <v>1978</v>
      </c>
      <c r="AM32">
        <f>SUMIFS(data!$E:$E, data!$Q:$Q, "1978", data!$L:$L, 1)</f>
        <v>0</v>
      </c>
      <c r="AO32" s="59"/>
    </row>
    <row r="33" spans="38:41">
      <c r="AL33">
        <v>1979</v>
      </c>
      <c r="AM33">
        <f>SUMIFS(data!$E:$E, data!$Q:$Q, "1979", data!$L:$L, 1)</f>
        <v>1</v>
      </c>
      <c r="AO33" s="59"/>
    </row>
    <row r="34" spans="38:41">
      <c r="AL34">
        <v>1980</v>
      </c>
      <c r="AM34">
        <f>SUMIFS(data!$E:$E, data!$Q:$Q, "1980", data!$L:$L, 1)</f>
        <v>0</v>
      </c>
      <c r="AO34" s="59"/>
    </row>
    <row r="35" spans="38:41">
      <c r="AL35">
        <v>1981</v>
      </c>
      <c r="AM35">
        <f>SUMIFS(data!$E:$E, data!$Q:$Q, "1981", data!$L:$L, 1)</f>
        <v>0</v>
      </c>
      <c r="AO35" s="59"/>
    </row>
    <row r="36" spans="38:41">
      <c r="AL36">
        <v>1982</v>
      </c>
      <c r="AM36">
        <f>SUMIFS(data!$E:$E, data!$Q:$Q, "1982", data!$L:$L, 1)</f>
        <v>0</v>
      </c>
      <c r="AO36" s="59"/>
    </row>
    <row r="37" spans="38:41">
      <c r="AL37">
        <v>1983</v>
      </c>
      <c r="AM37">
        <f>SUMIFS(data!$E:$E, data!$Q:$Q, "1983", data!$L:$L, 1)</f>
        <v>0</v>
      </c>
      <c r="AO37" s="59"/>
    </row>
    <row r="38" spans="38:41">
      <c r="AL38">
        <v>1984</v>
      </c>
      <c r="AM38">
        <f>SUMIFS(data!$E:$E, data!$Q:$Q, "1984", data!$L:$L, 1)</f>
        <v>0</v>
      </c>
      <c r="AO38" s="59"/>
    </row>
    <row r="39" spans="38:41">
      <c r="AL39">
        <v>1985</v>
      </c>
      <c r="AM39">
        <f>SUMIFS(data!$E:$E, data!$Q:$Q, "1985", data!$L:$L, 1)</f>
        <v>1</v>
      </c>
      <c r="AO39" s="59"/>
    </row>
    <row r="40" spans="38:41">
      <c r="AL40">
        <v>1986</v>
      </c>
      <c r="AM40">
        <f>SUMIFS(data!$E:$E, data!$Q:$Q, "1986", data!$L:$L, 1)</f>
        <v>0</v>
      </c>
      <c r="AO40" s="59"/>
    </row>
    <row r="41" spans="38:41">
      <c r="AL41">
        <v>1987</v>
      </c>
      <c r="AM41">
        <f>SUMIFS(data!$E:$E, data!$Q:$Q, "1987", data!$L:$L, 1)</f>
        <v>1</v>
      </c>
      <c r="AO41" s="59"/>
    </row>
    <row r="42" spans="38:41">
      <c r="AL42">
        <v>1988</v>
      </c>
      <c r="AM42">
        <f>SUMIFS(data!$E:$E, data!$Q:$Q, "1988", data!$L:$L, 1)</f>
        <v>0</v>
      </c>
      <c r="AO42" s="59"/>
    </row>
    <row r="43" spans="38:41">
      <c r="AL43">
        <v>1989</v>
      </c>
      <c r="AM43">
        <f>SUMIFS(data!$E:$E, data!$Q:$Q, "1989", data!$L:$L, 1)</f>
        <v>1</v>
      </c>
      <c r="AO43" s="59"/>
    </row>
    <row r="44" spans="38:41">
      <c r="AL44">
        <v>1990</v>
      </c>
      <c r="AM44">
        <f>SUMIFS(data!$E:$E, data!$Q:$Q, "1990", data!$L:$L, 1)</f>
        <v>0</v>
      </c>
      <c r="AO44" s="59"/>
    </row>
    <row r="45" spans="38:41">
      <c r="AL45">
        <v>1991</v>
      </c>
      <c r="AM45">
        <f>SUMIFS(data!$E:$E, data!$Q:$Q, "1991", data!$L:$L, 1)</f>
        <v>1</v>
      </c>
      <c r="AO45" s="59"/>
    </row>
    <row r="46" spans="38:41">
      <c r="AL46">
        <v>1992</v>
      </c>
      <c r="AM46">
        <f>SUMIFS(data!$E:$E, data!$Q:$Q, "1992", data!$L:$L, 1)</f>
        <v>0</v>
      </c>
      <c r="AO46" s="59"/>
    </row>
    <row r="47" spans="38:41">
      <c r="AL47">
        <v>1993</v>
      </c>
      <c r="AM47">
        <f>SUMIFS(data!$E:$E, data!$Q:$Q, "1993", data!$L:$L, 1)</f>
        <v>4</v>
      </c>
      <c r="AO47" s="59"/>
    </row>
    <row r="48" spans="38:41">
      <c r="AL48">
        <v>1994</v>
      </c>
      <c r="AM48">
        <f>SUMIFS(data!$E:$E, data!$Q:$Q, "1994", data!$L:$L, 1)</f>
        <v>1</v>
      </c>
      <c r="AO48" s="59"/>
    </row>
    <row r="49" spans="38:41">
      <c r="AL49">
        <v>1995</v>
      </c>
      <c r="AM49">
        <f>SUMIFS(data!$E:$E, data!$Q:$Q, "1995", data!$L:$L, 1)</f>
        <v>0</v>
      </c>
      <c r="AO49" s="59"/>
    </row>
    <row r="50" spans="38:41">
      <c r="AL50">
        <v>1996</v>
      </c>
      <c r="AM50">
        <f>SUMIFS(data!$E:$E, data!$Q:$Q, "1996", data!$L:$L, 1)</f>
        <v>5</v>
      </c>
      <c r="AO50" s="59"/>
    </row>
    <row r="51" spans="38:41">
      <c r="AL51">
        <v>1997</v>
      </c>
      <c r="AM51">
        <f>SUMIFS(data!$E:$E, data!$Q:$Q, "1997", data!$L:$L, 1)</f>
        <v>0</v>
      </c>
      <c r="AO51" s="59"/>
    </row>
    <row r="52" spans="38:41">
      <c r="AL52">
        <v>1998</v>
      </c>
      <c r="AM52">
        <f>SUMIFS(data!$E:$E, data!$Q:$Q, "1998", data!$L:$L, 1)</f>
        <v>0</v>
      </c>
      <c r="AO52" s="59"/>
    </row>
    <row r="53" spans="38:41">
      <c r="AL53">
        <v>1999</v>
      </c>
      <c r="AM53">
        <f>SUMIFS(data!$E:$E, data!$Q:$Q, "1999", data!$L:$L, 1)</f>
        <v>3</v>
      </c>
      <c r="AO53" s="59"/>
    </row>
    <row r="54" spans="38:41">
      <c r="AL54">
        <v>2000</v>
      </c>
      <c r="AM54">
        <f>SUMIFS(data!$E:$E, data!$Q:$Q, "2000", data!$L:$L, 1)</f>
        <v>3</v>
      </c>
      <c r="AO54" s="59"/>
    </row>
    <row r="55" spans="38:41">
      <c r="AL55">
        <v>2001</v>
      </c>
      <c r="AM55">
        <f>SUMIFS(data!$E:$E, data!$Q:$Q, "2001", data!$L:$L, 1)</f>
        <v>5</v>
      </c>
      <c r="AO55" s="59"/>
    </row>
    <row r="56" spans="38:41">
      <c r="AL56">
        <v>2002</v>
      </c>
      <c r="AM56">
        <f>SUMIFS(data!$E:$E, data!$Q:$Q, "2002", data!$L:$L, 1)</f>
        <v>2</v>
      </c>
      <c r="AO56" s="59"/>
    </row>
    <row r="57" spans="38:41">
      <c r="AL57">
        <v>2003</v>
      </c>
      <c r="AM57">
        <f>SUMIFS(data!$E:$E, data!$Q:$Q, "2003", data!$L:$L, 1)</f>
        <v>8</v>
      </c>
      <c r="AO57" s="59"/>
    </row>
    <row r="58" spans="38:41">
      <c r="AL58">
        <v>2004</v>
      </c>
      <c r="AM58">
        <f>SUMIFS(data!$E:$E, data!$Q:$Q, "2004", data!$L:$L, 1)</f>
        <v>3</v>
      </c>
      <c r="AO58" s="59"/>
    </row>
    <row r="59" spans="38:41">
      <c r="AL59">
        <v>2005</v>
      </c>
      <c r="AM59">
        <f>SUMIFS(data!$E:$E, data!$Q:$Q, "2005", data!$L:$L, 1)</f>
        <v>1</v>
      </c>
      <c r="AO59" s="59"/>
    </row>
    <row r="60" spans="38:41">
      <c r="AL60">
        <v>2006</v>
      </c>
      <c r="AM60">
        <f>SUMIFS(data!$E:$E, data!$Q:$Q, "2006", data!$L:$L, 1)</f>
        <v>2</v>
      </c>
    </row>
    <row r="61" spans="38:41">
      <c r="AL61">
        <v>2007</v>
      </c>
      <c r="AM61">
        <f>SUMIFS(data!$E:$E, data!$Q:$Q, "2007", data!$L:$L, 1)</f>
        <v>8</v>
      </c>
    </row>
    <row r="62" spans="38:41">
      <c r="AL62">
        <v>2008</v>
      </c>
      <c r="AM62">
        <f>SUMIFS(data!$E:$E, data!$Q:$Q, "2008", data!$L:$L, 1)</f>
        <v>5</v>
      </c>
    </row>
    <row r="63" spans="38:41">
      <c r="AL63">
        <v>2009</v>
      </c>
      <c r="AM63">
        <f>SUMIFS(data!$E:$E, data!$Q:$Q, "2009", data!$L:$L, 1)</f>
        <v>6</v>
      </c>
    </row>
    <row r="64" spans="38:41">
      <c r="AL64">
        <v>2010</v>
      </c>
      <c r="AM64">
        <f>SUMIFS(data!$E:$E, data!$Q:$Q, "2010", data!$L:$L, 1)</f>
        <v>10</v>
      </c>
    </row>
    <row r="65" spans="38:41">
      <c r="AL65">
        <v>2011</v>
      </c>
      <c r="AM65">
        <f>SUMIFS(data!$E:$E, data!$Q:$Q, "2011", data!$L:$L, 1)</f>
        <v>9</v>
      </c>
    </row>
    <row r="66" spans="38:41">
      <c r="AL66">
        <v>2012</v>
      </c>
      <c r="AM66">
        <f>SUMIFS(data!$E:$E, data!$Q:$Q, "2012", data!$L:$L, 1)</f>
        <v>15</v>
      </c>
    </row>
    <row r="67" spans="38:41">
      <c r="AL67">
        <v>2013</v>
      </c>
      <c r="AM67">
        <f>SUMIFS(data!$E:$E, data!$Q:$Q, "2013", data!$L:$L, 1)</f>
        <v>16</v>
      </c>
    </row>
    <row r="68" spans="38:41">
      <c r="AL68">
        <v>2014</v>
      </c>
      <c r="AM68">
        <f>SUMIFS(data!$E:$E, data!$Q:$Q, "2014", data!$L:$L, 1)</f>
        <v>16</v>
      </c>
    </row>
    <row r="69" spans="38:41">
      <c r="AL69">
        <v>2015</v>
      </c>
      <c r="AM69">
        <f>SUMIFS(data!$E:$E, data!$Q:$Q, "2015", data!$L:$L, 1)</f>
        <v>12</v>
      </c>
    </row>
    <row r="70" spans="38:41">
      <c r="AL70">
        <v>2016</v>
      </c>
      <c r="AM70">
        <f>SUMIFS(data!$E:$E, data!$Q:$Q, "2016", data!$L:$L, 1)</f>
        <v>11</v>
      </c>
    </row>
    <row r="71" spans="38:41">
      <c r="AL71">
        <v>2017</v>
      </c>
      <c r="AM71">
        <f>SUMIFS(data!$E:$E, data!$Q:$Q, "2017", data!$L:$L, 1)</f>
        <v>11</v>
      </c>
    </row>
    <row r="72" spans="38:41">
      <c r="AL72">
        <v>2018</v>
      </c>
      <c r="AM72">
        <f>SUMIFS(data!$E:$E, data!$Q:$Q, "2018", data!$L:$L, 1)</f>
        <v>13</v>
      </c>
    </row>
    <row r="73" spans="38:41">
      <c r="AL73">
        <v>2019</v>
      </c>
      <c r="AM73">
        <f>SUMIFS(data!$E:$E, data!$Q:$Q, "2019", data!$L:$L, 1)</f>
        <v>15</v>
      </c>
    </row>
    <row r="74" spans="38:41">
      <c r="AO74" t="s">
        <v>344</v>
      </c>
    </row>
  </sheetData>
  <mergeCells count="1">
    <mergeCell ref="G4:J4"/>
  </mergeCells>
  <pageMargins left="0.75" right="0.75" top="1" bottom="1" header="0.5" footer="0.5"/>
  <pageSetup paperSize="9"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K1:N34"/>
  <sheetViews>
    <sheetView workbookViewId="0">
      <selection activeCell="L36" sqref="L36"/>
    </sheetView>
  </sheetViews>
  <sheetFormatPr baseColWidth="10" defaultColWidth="8.83203125" defaultRowHeight="12" x14ac:dyDescent="0"/>
  <cols>
    <col min="1" max="1" width="9.83203125" customWidth="1"/>
    <col min="11" max="11" width="5.5" customWidth="1"/>
    <col min="12" max="12" width="23.1640625" customWidth="1"/>
    <col min="13" max="13" width="8.33203125" customWidth="1"/>
  </cols>
  <sheetData>
    <row r="1" spans="11:14">
      <c r="L1" s="9" t="s">
        <v>85</v>
      </c>
      <c r="M1" s="9" t="s">
        <v>84</v>
      </c>
      <c r="N1" s="8" t="s">
        <v>90</v>
      </c>
    </row>
    <row r="2" spans="11:14">
      <c r="L2" s="2" t="s">
        <v>45</v>
      </c>
      <c r="M2" s="2" t="s">
        <v>65</v>
      </c>
      <c r="N2" s="2">
        <f>SUMIFS(data!E:E, data!B:B, "=a-d", data!L:L, 1)</f>
        <v>0</v>
      </c>
    </row>
    <row r="3" spans="11:14">
      <c r="L3" s="2" t="s">
        <v>55</v>
      </c>
      <c r="M3" s="2" t="s">
        <v>66</v>
      </c>
      <c r="N3" s="2">
        <f>SUMIFS(data!E:E, data!B:B, "=arg", data!L:L, 1)</f>
        <v>2</v>
      </c>
    </row>
    <row r="4" spans="11:14">
      <c r="L4" s="2" t="s">
        <v>44</v>
      </c>
      <c r="M4" s="2" t="s">
        <v>67</v>
      </c>
      <c r="N4" s="2">
        <f>SUMIFS(data!E:E, data!B:B, "=ayr", data!L:L, 1)</f>
        <v>0</v>
      </c>
    </row>
    <row r="5" spans="11:14">
      <c r="L5" s="2" t="s">
        <v>46</v>
      </c>
      <c r="M5" s="2" t="s">
        <v>68</v>
      </c>
      <c r="N5" s="2">
        <f>SUMIFS(data!E:E, data!B:B, "=bord", data!L:L, 1)</f>
        <v>0</v>
      </c>
    </row>
    <row r="6" spans="11:14">
      <c r="L6" s="2" t="s">
        <v>47</v>
      </c>
      <c r="M6" s="2" t="s">
        <v>69</v>
      </c>
      <c r="N6" s="2">
        <f>SUMIFS(data!E:E, data!B:B, "=caith", data!L:L, 1)</f>
        <v>0</v>
      </c>
    </row>
    <row r="7" spans="11:14">
      <c r="L7" s="2" t="s">
        <v>53</v>
      </c>
      <c r="M7" s="2" t="s">
        <v>70</v>
      </c>
      <c r="N7" s="2">
        <f>SUMIFS(data!E:E, data!B:B, "=clyde", data!L:L, 1)</f>
        <v>2</v>
      </c>
    </row>
    <row r="8" spans="11:14">
      <c r="L8" s="2" t="s">
        <v>54</v>
      </c>
      <c r="M8" s="36" t="s">
        <v>132</v>
      </c>
      <c r="N8" s="36">
        <f>SUMIFS(data!E:E, data!B:B, "=c-i", data!L:L, 1)</f>
        <v>0</v>
      </c>
    </row>
    <row r="9" spans="11:14">
      <c r="L9" s="2" t="s">
        <v>48</v>
      </c>
      <c r="M9" s="2" t="s">
        <v>71</v>
      </c>
      <c r="N9" s="2">
        <f>SUMIFS(data!E:E, data!B:B, "=d-g", data!L:L, 1)</f>
        <v>0</v>
      </c>
    </row>
    <row r="10" spans="11:14">
      <c r="L10" s="2" t="s">
        <v>50</v>
      </c>
      <c r="M10" s="2" t="s">
        <v>72</v>
      </c>
      <c r="N10" s="2">
        <f>SUMIFS(data!E:E, data!B:B, "=fair", data!L:L, 1)</f>
        <v>53</v>
      </c>
    </row>
    <row r="11" spans="11:14">
      <c r="L11" s="2" t="s">
        <v>49</v>
      </c>
      <c r="M11" s="2" t="s">
        <v>73</v>
      </c>
      <c r="N11" s="2">
        <f>SUMIFS(data!E:E, data!B:B, "=fife", data!L:L, 1)</f>
        <v>1</v>
      </c>
    </row>
    <row r="12" spans="11:14">
      <c r="K12" s="2" t="s">
        <v>2</v>
      </c>
      <c r="L12" s="2" t="s">
        <v>0</v>
      </c>
      <c r="M12" s="2" t="s">
        <v>5</v>
      </c>
      <c r="N12" s="2">
        <f>SUMIFS(data!E:E, data!D:D, "=Ross &amp; Cromarty", data!L:L, 1)</f>
        <v>2</v>
      </c>
    </row>
    <row r="13" spans="11:14">
      <c r="K13" s="2" t="s">
        <v>2</v>
      </c>
      <c r="L13" s="2" t="s">
        <v>88</v>
      </c>
      <c r="M13" s="2" t="s">
        <v>89</v>
      </c>
      <c r="N13" s="2">
        <f>SUMIFS(data!E:E, data!D:D, "=Sutherland", data!L:L, 1)</f>
        <v>1</v>
      </c>
    </row>
    <row r="14" spans="11:14">
      <c r="K14" s="2" t="s">
        <v>2</v>
      </c>
      <c r="L14" s="19" t="s">
        <v>1</v>
      </c>
      <c r="M14" s="2" t="s">
        <v>7</v>
      </c>
      <c r="N14" s="2">
        <f>(SUMIFS(data!E:E, data!D:D, "=Inverness", data!L:L, 1)+SUMIFS(data!E:E, data!D:D, "=Badenoch &amp; Strathspey", data!L:L, 1))</f>
        <v>2</v>
      </c>
    </row>
    <row r="15" spans="11:14">
      <c r="K15" s="2" t="s">
        <v>2</v>
      </c>
      <c r="L15" s="19" t="s">
        <v>3</v>
      </c>
      <c r="M15" s="2" t="s">
        <v>6</v>
      </c>
      <c r="N15" s="2">
        <f>(SUMIFS(data!E:E,data!D:D,"=Lochaber",data!L:L,1)+SUMIFS(data!E:E,data!D:D,"=Skye &amp; Lochalsh",data!L:L,1))</f>
        <v>0</v>
      </c>
    </row>
    <row r="16" spans="11:14">
      <c r="L16" s="2" t="s">
        <v>51</v>
      </c>
      <c r="M16" s="2" t="s">
        <v>74</v>
      </c>
      <c r="N16" s="2">
        <f>SUMIFS(data!E:E, data!B:B, "=iom", data!L:L, 1)</f>
        <v>5</v>
      </c>
    </row>
    <row r="17" spans="12:14">
      <c r="L17" s="2" t="s">
        <v>52</v>
      </c>
      <c r="M17" s="2" t="s">
        <v>75</v>
      </c>
      <c r="N17" s="2">
        <f>SUMIFS(data!E:E, data!B:B, "=loth", data!L:L, 1)</f>
        <v>3</v>
      </c>
    </row>
    <row r="18" spans="12:14">
      <c r="L18" s="2" t="s">
        <v>61</v>
      </c>
      <c r="M18" s="2" t="s">
        <v>76</v>
      </c>
      <c r="N18" s="2">
        <f>SUMIFS(data!E:E, data!B:B, "=m-n", data!L:L, 1)</f>
        <v>0</v>
      </c>
    </row>
    <row r="19" spans="12:14">
      <c r="L19" s="2" t="s">
        <v>58</v>
      </c>
      <c r="M19" s="2" t="s">
        <v>77</v>
      </c>
      <c r="N19" s="2">
        <f>SUMIFS(data!E:E, data!B:B, "=nes", data!L:L, 1)</f>
        <v>4</v>
      </c>
    </row>
    <row r="20" spans="12:14">
      <c r="L20" s="2" t="s">
        <v>56</v>
      </c>
      <c r="M20" s="2" t="s">
        <v>78</v>
      </c>
      <c r="N20" s="2">
        <f>SUMIFS(data!E:E, data!B:B, "=ork", data!L:L, 1)</f>
        <v>22</v>
      </c>
    </row>
    <row r="21" spans="12:14">
      <c r="L21" s="2" t="s">
        <v>62</v>
      </c>
      <c r="M21" s="2" t="s">
        <v>79</v>
      </c>
      <c r="N21" s="2">
        <f>SUMIFS(data!E:E, data!B:B, "=oheb", data!L:L, 1)</f>
        <v>7</v>
      </c>
    </row>
    <row r="22" spans="12:14">
      <c r="L22" s="2" t="s">
        <v>60</v>
      </c>
      <c r="M22" s="2" t="s">
        <v>80</v>
      </c>
      <c r="N22" s="2">
        <f>SUMIFS(data!E:E, data!B:B, "=p-k", data!L:L, 1)</f>
        <v>0</v>
      </c>
    </row>
    <row r="23" spans="12:14">
      <c r="L23" s="2" t="s">
        <v>57</v>
      </c>
      <c r="M23" s="2" t="s">
        <v>81</v>
      </c>
      <c r="N23" s="2">
        <f>SUMIFS(data!E:E, data!B:B, "=shet", data!L:L, 1)</f>
        <v>92</v>
      </c>
    </row>
    <row r="24" spans="12:14">
      <c r="L24" s="2" t="s">
        <v>59</v>
      </c>
      <c r="M24" s="2" t="s">
        <v>82</v>
      </c>
      <c r="N24" s="2">
        <f>SUMIFS(data!E:E, data!B:B, "=forth", data!L:L, 1)</f>
        <v>0</v>
      </c>
    </row>
    <row r="25" spans="12:14">
      <c r="L25" s="2" t="s">
        <v>63</v>
      </c>
      <c r="M25" s="2" t="s">
        <v>83</v>
      </c>
      <c r="N25" s="2">
        <f>SUMIFS(data!E:E, data!B:B, "=at sea", data!L:L, 1)</f>
        <v>0</v>
      </c>
    </row>
    <row r="26" spans="12:14">
      <c r="L26" s="6" t="s">
        <v>64</v>
      </c>
      <c r="M26" s="6"/>
      <c r="N26" s="3">
        <f>SUM(N2:N25)</f>
        <v>196</v>
      </c>
    </row>
    <row r="28" spans="12:14">
      <c r="L28" s="17"/>
      <c r="M28" s="18"/>
    </row>
    <row r="29" spans="12:14">
      <c r="L29" t="s">
        <v>257</v>
      </c>
    </row>
    <row r="30" spans="12:14">
      <c r="L30" t="s">
        <v>258</v>
      </c>
    </row>
    <row r="31" spans="12:14">
      <c r="L31" t="s">
        <v>259</v>
      </c>
    </row>
    <row r="32" spans="12:14">
      <c r="L32" t="s">
        <v>260</v>
      </c>
    </row>
    <row r="34" spans="12:12">
      <c r="L34" t="s">
        <v>344</v>
      </c>
    </row>
  </sheetData>
  <pageMargins left="0.75" right="0.75" top="1" bottom="1" header="0.5" footer="0.5"/>
  <pageSetup paperSize="9" orientation="portrait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sbrc report tables</vt:lpstr>
      <vt:lpstr>sbrc report graphs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Andrews</dc:creator>
  <cp:lastModifiedBy>Chris Mcinerny</cp:lastModifiedBy>
  <cp:lastPrinted>2002-05-02T11:57:42Z</cp:lastPrinted>
  <dcterms:created xsi:type="dcterms:W3CDTF">2002-04-10T19:21:14Z</dcterms:created>
  <dcterms:modified xsi:type="dcterms:W3CDTF">2023-05-10T16:46:31Z</dcterms:modified>
</cp:coreProperties>
</file>