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data!$A$1:$EE$176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2" i="4"/>
  <c r="O437" i="1"/>
  <c r="P437" i="1"/>
  <c r="O745" i="1"/>
  <c r="P745" i="1"/>
  <c r="O750" i="1"/>
  <c r="P750" i="1"/>
  <c r="O725" i="1"/>
  <c r="P725" i="1"/>
  <c r="O357" i="1"/>
  <c r="P357" i="1"/>
  <c r="O356" i="1"/>
  <c r="P356" i="1"/>
  <c r="O610" i="1"/>
  <c r="P610" i="1"/>
  <c r="O611" i="1"/>
  <c r="P611" i="1"/>
  <c r="O612" i="1"/>
  <c r="P612" i="1"/>
  <c r="O613" i="1"/>
  <c r="P613" i="1"/>
  <c r="O614" i="1"/>
  <c r="P614" i="1"/>
  <c r="O616" i="1"/>
  <c r="P616" i="1"/>
  <c r="O606" i="1"/>
  <c r="P606" i="1"/>
  <c r="O607" i="1"/>
  <c r="P607" i="1"/>
  <c r="O600" i="1"/>
  <c r="P600" i="1"/>
  <c r="O601" i="1"/>
  <c r="P601" i="1"/>
  <c r="O602" i="1"/>
  <c r="P602" i="1"/>
  <c r="O594" i="1"/>
  <c r="P594" i="1"/>
  <c r="O595" i="1"/>
  <c r="P595" i="1"/>
  <c r="O596" i="1"/>
  <c r="P596" i="1"/>
  <c r="O597" i="1"/>
  <c r="P597" i="1"/>
  <c r="O598" i="1"/>
  <c r="P598" i="1"/>
  <c r="O599" i="1"/>
  <c r="P599" i="1"/>
  <c r="O593" i="1"/>
  <c r="P593" i="1"/>
  <c r="O590" i="1"/>
  <c r="P590" i="1"/>
  <c r="O591" i="1"/>
  <c r="P591" i="1"/>
  <c r="O582" i="1"/>
  <c r="P582" i="1"/>
  <c r="O587" i="1"/>
  <c r="P587" i="1"/>
  <c r="O585" i="1"/>
  <c r="P585" i="1"/>
  <c r="O586" i="1"/>
  <c r="P586" i="1"/>
  <c r="O583" i="1"/>
  <c r="P583" i="1"/>
  <c r="O584" i="1"/>
  <c r="P584" i="1"/>
  <c r="O578" i="1"/>
  <c r="P578" i="1"/>
  <c r="O573" i="1"/>
  <c r="P573" i="1"/>
  <c r="O574" i="1"/>
  <c r="P574" i="1"/>
  <c r="O575" i="1"/>
  <c r="P575" i="1"/>
  <c r="O569" i="1"/>
  <c r="P569" i="1"/>
  <c r="O570" i="1"/>
  <c r="P570" i="1"/>
  <c r="O571" i="1"/>
  <c r="P571" i="1"/>
  <c r="O567" i="1"/>
  <c r="P567" i="1"/>
  <c r="O564" i="1"/>
  <c r="P564" i="1"/>
  <c r="O565" i="1"/>
  <c r="P565" i="1"/>
  <c r="O566" i="1"/>
  <c r="P566" i="1"/>
  <c r="O557" i="1"/>
  <c r="P557" i="1"/>
  <c r="O558" i="1"/>
  <c r="P558" i="1"/>
  <c r="O559" i="1"/>
  <c r="P559" i="1"/>
  <c r="O560" i="1"/>
  <c r="P560" i="1"/>
  <c r="O561" i="1"/>
  <c r="P561" i="1"/>
  <c r="O562" i="1"/>
  <c r="P562" i="1"/>
  <c r="O563" i="1"/>
  <c r="P563" i="1"/>
  <c r="O554" i="1"/>
  <c r="P554" i="1"/>
  <c r="O548" i="1"/>
  <c r="P548" i="1"/>
  <c r="O549" i="1"/>
  <c r="P549" i="1"/>
  <c r="O550" i="1"/>
  <c r="P550" i="1"/>
  <c r="O551" i="1"/>
  <c r="P551" i="1"/>
  <c r="O544" i="1"/>
  <c r="P544" i="1"/>
  <c r="O543" i="1"/>
  <c r="P543" i="1"/>
  <c r="O545" i="1"/>
  <c r="P545" i="1"/>
  <c r="O540" i="1"/>
  <c r="P540" i="1"/>
  <c r="O539" i="1"/>
  <c r="P539" i="1"/>
  <c r="O541" i="1"/>
  <c r="P541" i="1"/>
  <c r="O537" i="1"/>
  <c r="P537" i="1"/>
  <c r="O538" i="1"/>
  <c r="P538" i="1"/>
  <c r="O542" i="1"/>
  <c r="P542" i="1"/>
  <c r="O534" i="1"/>
  <c r="P534" i="1"/>
  <c r="O535" i="1"/>
  <c r="P535" i="1"/>
  <c r="O2" i="1"/>
  <c r="P2" i="1"/>
  <c r="O3" i="1"/>
  <c r="P3" i="1"/>
  <c r="O4" i="1"/>
  <c r="P4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O55" i="1"/>
  <c r="P55" i="1"/>
  <c r="O56" i="1"/>
  <c r="P56" i="1"/>
  <c r="O57" i="1"/>
  <c r="P57" i="1"/>
  <c r="O58" i="1"/>
  <c r="P58" i="1"/>
  <c r="O59" i="1"/>
  <c r="P59" i="1"/>
  <c r="O60" i="1"/>
  <c r="P60" i="1"/>
  <c r="O61" i="1"/>
  <c r="P61" i="1"/>
  <c r="O62" i="1"/>
  <c r="P62" i="1"/>
  <c r="O63" i="1"/>
  <c r="P63" i="1"/>
  <c r="O64" i="1"/>
  <c r="P64" i="1"/>
  <c r="O65" i="1"/>
  <c r="P65" i="1"/>
  <c r="O66" i="1"/>
  <c r="P66" i="1"/>
  <c r="O67" i="1"/>
  <c r="P67" i="1"/>
  <c r="O68" i="1"/>
  <c r="P68" i="1"/>
  <c r="O69" i="1"/>
  <c r="P69" i="1"/>
  <c r="O70" i="1"/>
  <c r="P70" i="1"/>
  <c r="O71" i="1"/>
  <c r="P71" i="1"/>
  <c r="O72" i="1"/>
  <c r="P72" i="1"/>
  <c r="O73" i="1"/>
  <c r="P73" i="1"/>
  <c r="O74" i="1"/>
  <c r="P74" i="1"/>
  <c r="O75" i="1"/>
  <c r="P75" i="1"/>
  <c r="O76" i="1"/>
  <c r="P76" i="1"/>
  <c r="O77" i="1"/>
  <c r="P77" i="1"/>
  <c r="O78" i="1"/>
  <c r="P78" i="1"/>
  <c r="O79" i="1"/>
  <c r="P79" i="1"/>
  <c r="O80" i="1"/>
  <c r="P80" i="1"/>
  <c r="O81" i="1"/>
  <c r="P81" i="1"/>
  <c r="O82" i="1"/>
  <c r="P82" i="1"/>
  <c r="O83" i="1"/>
  <c r="P83" i="1"/>
  <c r="O84" i="1"/>
  <c r="P84" i="1"/>
  <c r="O85" i="1"/>
  <c r="P85" i="1"/>
  <c r="O86" i="1"/>
  <c r="P86" i="1"/>
  <c r="O87" i="1"/>
  <c r="P87" i="1"/>
  <c r="O88" i="1"/>
  <c r="P88" i="1"/>
  <c r="O89" i="1"/>
  <c r="P89" i="1"/>
  <c r="O90" i="1"/>
  <c r="P90" i="1"/>
  <c r="O91" i="1"/>
  <c r="P91" i="1"/>
  <c r="O92" i="1"/>
  <c r="P92" i="1"/>
  <c r="O93" i="1"/>
  <c r="P93" i="1"/>
  <c r="O94" i="1"/>
  <c r="P94" i="1"/>
  <c r="O95" i="1"/>
  <c r="P95" i="1"/>
  <c r="O96" i="1"/>
  <c r="P96" i="1"/>
  <c r="O97" i="1"/>
  <c r="P97" i="1"/>
  <c r="O98" i="1"/>
  <c r="P98" i="1"/>
  <c r="O99" i="1"/>
  <c r="P99" i="1"/>
  <c r="O100" i="1"/>
  <c r="P100" i="1"/>
  <c r="O101" i="1"/>
  <c r="P101" i="1"/>
  <c r="O102" i="1"/>
  <c r="P102" i="1"/>
  <c r="O103" i="1"/>
  <c r="P103" i="1"/>
  <c r="O104" i="1"/>
  <c r="P104" i="1"/>
  <c r="O105" i="1"/>
  <c r="P105" i="1"/>
  <c r="O106" i="1"/>
  <c r="P106" i="1"/>
  <c r="O107" i="1"/>
  <c r="P107" i="1"/>
  <c r="O108" i="1"/>
  <c r="P108" i="1"/>
  <c r="O109" i="1"/>
  <c r="P109" i="1"/>
  <c r="O110" i="1"/>
  <c r="P110" i="1"/>
  <c r="O111" i="1"/>
  <c r="P111" i="1"/>
  <c r="O112" i="1"/>
  <c r="P112" i="1"/>
  <c r="O113" i="1"/>
  <c r="P113" i="1"/>
  <c r="O114" i="1"/>
  <c r="P114" i="1"/>
  <c r="O115" i="1"/>
  <c r="P115" i="1"/>
  <c r="O116" i="1"/>
  <c r="P116" i="1"/>
  <c r="O117" i="1"/>
  <c r="P117" i="1"/>
  <c r="O118" i="1"/>
  <c r="P118" i="1"/>
  <c r="O119" i="1"/>
  <c r="P119" i="1"/>
  <c r="O120" i="1"/>
  <c r="P120" i="1"/>
  <c r="O121" i="1"/>
  <c r="P121" i="1"/>
  <c r="O122" i="1"/>
  <c r="P122" i="1"/>
  <c r="O123" i="1"/>
  <c r="P123" i="1"/>
  <c r="O124" i="1"/>
  <c r="P124" i="1"/>
  <c r="O125" i="1"/>
  <c r="P125" i="1"/>
  <c r="O126" i="1"/>
  <c r="P126" i="1"/>
  <c r="O127" i="1"/>
  <c r="P127" i="1"/>
  <c r="O128" i="1"/>
  <c r="P128" i="1"/>
  <c r="O129" i="1"/>
  <c r="P129" i="1"/>
  <c r="O130" i="1"/>
  <c r="P130" i="1"/>
  <c r="O131" i="1"/>
  <c r="P131" i="1"/>
  <c r="O132" i="1"/>
  <c r="P132" i="1"/>
  <c r="O133" i="1"/>
  <c r="P133" i="1"/>
  <c r="O134" i="1"/>
  <c r="P134" i="1"/>
  <c r="O135" i="1"/>
  <c r="P135" i="1"/>
  <c r="O136" i="1"/>
  <c r="P136" i="1"/>
  <c r="O137" i="1"/>
  <c r="P137" i="1"/>
  <c r="O138" i="1"/>
  <c r="P138" i="1"/>
  <c r="O139" i="1"/>
  <c r="P139" i="1"/>
  <c r="O140" i="1"/>
  <c r="P140" i="1"/>
  <c r="O141" i="1"/>
  <c r="P141" i="1"/>
  <c r="O142" i="1"/>
  <c r="P142" i="1"/>
  <c r="O143" i="1"/>
  <c r="P143" i="1"/>
  <c r="O144" i="1"/>
  <c r="P144" i="1"/>
  <c r="O145" i="1"/>
  <c r="P145" i="1"/>
  <c r="O146" i="1"/>
  <c r="P146" i="1"/>
  <c r="O147" i="1"/>
  <c r="P147" i="1"/>
  <c r="O148" i="1"/>
  <c r="P148" i="1"/>
  <c r="O149" i="1"/>
  <c r="P149" i="1"/>
  <c r="O150" i="1"/>
  <c r="P150" i="1"/>
  <c r="O151" i="1"/>
  <c r="P151" i="1"/>
  <c r="O152" i="1"/>
  <c r="P152" i="1"/>
  <c r="O153" i="1"/>
  <c r="P153" i="1"/>
  <c r="O154" i="1"/>
  <c r="P154" i="1"/>
  <c r="O155" i="1"/>
  <c r="P155" i="1"/>
  <c r="O156" i="1"/>
  <c r="P156" i="1"/>
  <c r="O157" i="1"/>
  <c r="P157" i="1"/>
  <c r="O158" i="1"/>
  <c r="P158" i="1"/>
  <c r="O159" i="1"/>
  <c r="P159" i="1"/>
  <c r="O160" i="1"/>
  <c r="P160" i="1"/>
  <c r="O161" i="1"/>
  <c r="P161" i="1"/>
  <c r="O162" i="1"/>
  <c r="P162" i="1"/>
  <c r="O163" i="1"/>
  <c r="P163" i="1"/>
  <c r="O164" i="1"/>
  <c r="P164" i="1"/>
  <c r="O165" i="1"/>
  <c r="P165" i="1"/>
  <c r="O166" i="1"/>
  <c r="P166" i="1"/>
  <c r="O167" i="1"/>
  <c r="P167" i="1"/>
  <c r="O168" i="1"/>
  <c r="P168" i="1"/>
  <c r="O169" i="1"/>
  <c r="P169" i="1"/>
  <c r="O170" i="1"/>
  <c r="P170" i="1"/>
  <c r="O171" i="1"/>
  <c r="P171" i="1"/>
  <c r="O172" i="1"/>
  <c r="P172" i="1"/>
  <c r="O173" i="1"/>
  <c r="P173" i="1"/>
  <c r="O174" i="1"/>
  <c r="P174" i="1"/>
  <c r="O175" i="1"/>
  <c r="P175" i="1"/>
  <c r="O176" i="1"/>
  <c r="P176" i="1"/>
  <c r="O177" i="1"/>
  <c r="P177" i="1"/>
  <c r="O178" i="1"/>
  <c r="P178" i="1"/>
  <c r="O179" i="1"/>
  <c r="P179" i="1"/>
  <c r="O180" i="1"/>
  <c r="P180" i="1"/>
  <c r="O181" i="1"/>
  <c r="P181" i="1"/>
  <c r="O182" i="1"/>
  <c r="P182" i="1"/>
  <c r="O183" i="1"/>
  <c r="P183" i="1"/>
  <c r="O184" i="1"/>
  <c r="P184" i="1"/>
  <c r="O185" i="1"/>
  <c r="P185" i="1"/>
  <c r="O186" i="1"/>
  <c r="P186" i="1"/>
  <c r="O187" i="1"/>
  <c r="P187" i="1"/>
  <c r="O188" i="1"/>
  <c r="P188" i="1"/>
  <c r="O189" i="1"/>
  <c r="P189" i="1"/>
  <c r="O190" i="1"/>
  <c r="P190" i="1"/>
  <c r="O191" i="1"/>
  <c r="P191" i="1"/>
  <c r="O192" i="1"/>
  <c r="P192" i="1"/>
  <c r="O193" i="1"/>
  <c r="P193" i="1"/>
  <c r="O194" i="1"/>
  <c r="P194" i="1"/>
  <c r="O195" i="1"/>
  <c r="P195" i="1"/>
  <c r="O196" i="1"/>
  <c r="P196" i="1"/>
  <c r="O197" i="1"/>
  <c r="P197" i="1"/>
  <c r="O198" i="1"/>
  <c r="P198" i="1"/>
  <c r="O199" i="1"/>
  <c r="P199" i="1"/>
  <c r="O200" i="1"/>
  <c r="P200" i="1"/>
  <c r="O201" i="1"/>
  <c r="P201" i="1"/>
  <c r="O202" i="1"/>
  <c r="P202" i="1"/>
  <c r="O203" i="1"/>
  <c r="P203" i="1"/>
  <c r="O204" i="1"/>
  <c r="P204" i="1"/>
  <c r="O205" i="1"/>
  <c r="P205" i="1"/>
  <c r="O206" i="1"/>
  <c r="P206" i="1"/>
  <c r="O207" i="1"/>
  <c r="P207" i="1"/>
  <c r="O208" i="1"/>
  <c r="P208" i="1"/>
  <c r="O209" i="1"/>
  <c r="P209" i="1"/>
  <c r="O210" i="1"/>
  <c r="P210" i="1"/>
  <c r="O211" i="1"/>
  <c r="P211" i="1"/>
  <c r="O212" i="1"/>
  <c r="P212" i="1"/>
  <c r="O213" i="1"/>
  <c r="P213" i="1"/>
  <c r="O214" i="1"/>
  <c r="P214" i="1"/>
  <c r="O215" i="1"/>
  <c r="P215" i="1"/>
  <c r="O216" i="1"/>
  <c r="P216" i="1"/>
  <c r="O217" i="1"/>
  <c r="P217" i="1"/>
  <c r="O218" i="1"/>
  <c r="P218" i="1"/>
  <c r="O219" i="1"/>
  <c r="P219" i="1"/>
  <c r="O220" i="1"/>
  <c r="P220" i="1"/>
  <c r="O221" i="1"/>
  <c r="P221" i="1"/>
  <c r="O222" i="1"/>
  <c r="P222" i="1"/>
  <c r="O223" i="1"/>
  <c r="P223" i="1"/>
  <c r="O224" i="1"/>
  <c r="P224" i="1"/>
  <c r="O225" i="1"/>
  <c r="P225" i="1"/>
  <c r="O226" i="1"/>
  <c r="P226" i="1"/>
  <c r="O227" i="1"/>
  <c r="P227" i="1"/>
  <c r="O228" i="1"/>
  <c r="P228" i="1"/>
  <c r="O229" i="1"/>
  <c r="P229" i="1"/>
  <c r="O230" i="1"/>
  <c r="P230" i="1"/>
  <c r="O231" i="1"/>
  <c r="P231" i="1"/>
  <c r="O232" i="1"/>
  <c r="P232" i="1"/>
  <c r="O233" i="1"/>
  <c r="P233" i="1"/>
  <c r="O234" i="1"/>
  <c r="P234" i="1"/>
  <c r="O235" i="1"/>
  <c r="P235" i="1"/>
  <c r="O236" i="1"/>
  <c r="P236" i="1"/>
  <c r="O237" i="1"/>
  <c r="P237" i="1"/>
  <c r="O238" i="1"/>
  <c r="P238" i="1"/>
  <c r="O239" i="1"/>
  <c r="P239" i="1"/>
  <c r="O240" i="1"/>
  <c r="P240" i="1"/>
  <c r="O241" i="1"/>
  <c r="P241" i="1"/>
  <c r="O242" i="1"/>
  <c r="P242" i="1"/>
  <c r="O243" i="1"/>
  <c r="P243" i="1"/>
  <c r="O244" i="1"/>
  <c r="P244" i="1"/>
  <c r="O245" i="1"/>
  <c r="P245" i="1"/>
  <c r="O246" i="1"/>
  <c r="P246" i="1"/>
  <c r="O247" i="1"/>
  <c r="P247" i="1"/>
  <c r="O248" i="1"/>
  <c r="P248" i="1"/>
  <c r="O249" i="1"/>
  <c r="P249" i="1"/>
  <c r="O250" i="1"/>
  <c r="P250" i="1"/>
  <c r="O251" i="1"/>
  <c r="P251" i="1"/>
  <c r="O252" i="1"/>
  <c r="P252" i="1"/>
  <c r="O253" i="1"/>
  <c r="P253" i="1"/>
  <c r="O254" i="1"/>
  <c r="P254" i="1"/>
  <c r="O255" i="1"/>
  <c r="P255" i="1"/>
  <c r="O256" i="1"/>
  <c r="P256" i="1"/>
  <c r="O257" i="1"/>
  <c r="P257" i="1"/>
  <c r="O258" i="1"/>
  <c r="P258" i="1"/>
  <c r="O259" i="1"/>
  <c r="P259" i="1"/>
  <c r="O260" i="1"/>
  <c r="P260" i="1"/>
  <c r="O261" i="1"/>
  <c r="P261" i="1"/>
  <c r="O262" i="1"/>
  <c r="P262" i="1"/>
  <c r="O263" i="1"/>
  <c r="P263" i="1"/>
  <c r="O264" i="1"/>
  <c r="P264" i="1"/>
  <c r="O265" i="1"/>
  <c r="P265" i="1"/>
  <c r="O266" i="1"/>
  <c r="P266" i="1"/>
  <c r="O267" i="1"/>
  <c r="P267" i="1"/>
  <c r="O268" i="1"/>
  <c r="P268" i="1"/>
  <c r="O269" i="1"/>
  <c r="P269" i="1"/>
  <c r="O270" i="1"/>
  <c r="P270" i="1"/>
  <c r="O271" i="1"/>
  <c r="P271" i="1"/>
  <c r="O272" i="1"/>
  <c r="P272" i="1"/>
  <c r="O273" i="1"/>
  <c r="P273" i="1"/>
  <c r="O274" i="1"/>
  <c r="P274" i="1"/>
  <c r="O275" i="1"/>
  <c r="P275" i="1"/>
  <c r="O276" i="1"/>
  <c r="P276" i="1"/>
  <c r="O277" i="1"/>
  <c r="P277" i="1"/>
  <c r="O278" i="1"/>
  <c r="P278" i="1"/>
  <c r="O279" i="1"/>
  <c r="P279" i="1"/>
  <c r="O280" i="1"/>
  <c r="P280" i="1"/>
  <c r="O281" i="1"/>
  <c r="P281" i="1"/>
  <c r="O282" i="1"/>
  <c r="P282" i="1"/>
  <c r="O283" i="1"/>
  <c r="P283" i="1"/>
  <c r="O284" i="1"/>
  <c r="P284" i="1"/>
  <c r="O285" i="1"/>
  <c r="P285" i="1"/>
  <c r="O286" i="1"/>
  <c r="P286" i="1"/>
  <c r="O287" i="1"/>
  <c r="P287" i="1"/>
  <c r="O288" i="1"/>
  <c r="P288" i="1"/>
  <c r="O289" i="1"/>
  <c r="P289" i="1"/>
  <c r="O290" i="1"/>
  <c r="P290" i="1"/>
  <c r="O291" i="1"/>
  <c r="P291" i="1"/>
  <c r="O292" i="1"/>
  <c r="P292" i="1"/>
  <c r="O293" i="1"/>
  <c r="P293" i="1"/>
  <c r="O294" i="1"/>
  <c r="P294" i="1"/>
  <c r="O295" i="1"/>
  <c r="P295" i="1"/>
  <c r="O296" i="1"/>
  <c r="P296" i="1"/>
  <c r="O297" i="1"/>
  <c r="P297" i="1"/>
  <c r="O298" i="1"/>
  <c r="P298" i="1"/>
  <c r="O299" i="1"/>
  <c r="P299" i="1"/>
  <c r="O300" i="1"/>
  <c r="P300" i="1"/>
  <c r="O301" i="1"/>
  <c r="P301" i="1"/>
  <c r="O302" i="1"/>
  <c r="P302" i="1"/>
  <c r="O303" i="1"/>
  <c r="P303" i="1"/>
  <c r="O304" i="1"/>
  <c r="P304" i="1"/>
  <c r="O305" i="1"/>
  <c r="P305" i="1"/>
  <c r="O306" i="1"/>
  <c r="P306" i="1"/>
  <c r="O307" i="1"/>
  <c r="P307" i="1"/>
  <c r="O308" i="1"/>
  <c r="P308" i="1"/>
  <c r="O309" i="1"/>
  <c r="P309" i="1"/>
  <c r="O310" i="1"/>
  <c r="P310" i="1"/>
  <c r="O311" i="1"/>
  <c r="P311" i="1"/>
  <c r="O312" i="1"/>
  <c r="P312" i="1"/>
  <c r="O313" i="1"/>
  <c r="P313" i="1"/>
  <c r="O314" i="1"/>
  <c r="P314" i="1"/>
  <c r="O315" i="1"/>
  <c r="P315" i="1"/>
  <c r="O316" i="1"/>
  <c r="P316" i="1"/>
  <c r="O317" i="1"/>
  <c r="P317" i="1"/>
  <c r="O318" i="1"/>
  <c r="P318" i="1"/>
  <c r="O319" i="1"/>
  <c r="P319" i="1"/>
  <c r="O320" i="1"/>
  <c r="P320" i="1"/>
  <c r="O321" i="1"/>
  <c r="P321" i="1"/>
  <c r="O322" i="1"/>
  <c r="P322" i="1"/>
  <c r="O323" i="1"/>
  <c r="P323" i="1"/>
  <c r="O324" i="1"/>
  <c r="P324" i="1"/>
  <c r="O325" i="1"/>
  <c r="P325" i="1"/>
  <c r="O326" i="1"/>
  <c r="P326" i="1"/>
  <c r="O327" i="1"/>
  <c r="P327" i="1"/>
  <c r="O328" i="1"/>
  <c r="P328" i="1"/>
  <c r="O329" i="1"/>
  <c r="P329" i="1"/>
  <c r="O330" i="1"/>
  <c r="P330" i="1"/>
  <c r="O331" i="1"/>
  <c r="P331" i="1"/>
  <c r="O332" i="1"/>
  <c r="P332" i="1"/>
  <c r="O333" i="1"/>
  <c r="P333" i="1"/>
  <c r="O334" i="1"/>
  <c r="P334" i="1"/>
  <c r="O335" i="1"/>
  <c r="P335" i="1"/>
  <c r="O336" i="1"/>
  <c r="P336" i="1"/>
  <c r="O337" i="1"/>
  <c r="P337" i="1"/>
  <c r="O338" i="1"/>
  <c r="P338" i="1"/>
  <c r="O339" i="1"/>
  <c r="P339" i="1"/>
  <c r="O340" i="1"/>
  <c r="P340" i="1"/>
  <c r="O341" i="1"/>
  <c r="P341" i="1"/>
  <c r="O342" i="1"/>
  <c r="P342" i="1"/>
  <c r="O343" i="1"/>
  <c r="P343" i="1"/>
  <c r="O344" i="1"/>
  <c r="P344" i="1"/>
  <c r="O345" i="1"/>
  <c r="P345" i="1"/>
  <c r="O346" i="1"/>
  <c r="P346" i="1"/>
  <c r="O347" i="1"/>
  <c r="P347" i="1"/>
  <c r="O348" i="1"/>
  <c r="P348" i="1"/>
  <c r="O349" i="1"/>
  <c r="P349" i="1"/>
  <c r="O350" i="1"/>
  <c r="P350" i="1"/>
  <c r="O351" i="1"/>
  <c r="P351" i="1"/>
  <c r="O352" i="1"/>
  <c r="P352" i="1"/>
  <c r="O353" i="1"/>
  <c r="P353" i="1"/>
  <c r="O354" i="1"/>
  <c r="P354" i="1"/>
  <c r="O355" i="1"/>
  <c r="P355" i="1"/>
  <c r="O358" i="1"/>
  <c r="P358" i="1"/>
  <c r="O359" i="1"/>
  <c r="P359" i="1"/>
  <c r="O360" i="1"/>
  <c r="P360" i="1"/>
  <c r="O361" i="1"/>
  <c r="P361" i="1"/>
  <c r="O362" i="1"/>
  <c r="P362" i="1"/>
  <c r="O363" i="1"/>
  <c r="P363" i="1"/>
  <c r="O364" i="1"/>
  <c r="P364" i="1"/>
  <c r="O365" i="1"/>
  <c r="P365" i="1"/>
  <c r="O366" i="1"/>
  <c r="P366" i="1"/>
  <c r="O367" i="1"/>
  <c r="P367" i="1"/>
  <c r="O368" i="1"/>
  <c r="P368" i="1"/>
  <c r="O369" i="1"/>
  <c r="P369" i="1"/>
  <c r="O370" i="1"/>
  <c r="P370" i="1"/>
  <c r="O371" i="1"/>
  <c r="P371" i="1"/>
  <c r="O372" i="1"/>
  <c r="P372" i="1"/>
  <c r="O373" i="1"/>
  <c r="P373" i="1"/>
  <c r="O374" i="1"/>
  <c r="P374" i="1"/>
  <c r="O375" i="1"/>
  <c r="P375" i="1"/>
  <c r="O376" i="1"/>
  <c r="P376" i="1"/>
  <c r="O377" i="1"/>
  <c r="P377" i="1"/>
  <c r="O378" i="1"/>
  <c r="P378" i="1"/>
  <c r="O379" i="1"/>
  <c r="P379" i="1"/>
  <c r="O380" i="1"/>
  <c r="P380" i="1"/>
  <c r="O381" i="1"/>
  <c r="P381" i="1"/>
  <c r="O382" i="1"/>
  <c r="P382" i="1"/>
  <c r="O383" i="1"/>
  <c r="P383" i="1"/>
  <c r="O384" i="1"/>
  <c r="P384" i="1"/>
  <c r="O385" i="1"/>
  <c r="P385" i="1"/>
  <c r="O386" i="1"/>
  <c r="P386" i="1"/>
  <c r="O387" i="1"/>
  <c r="P387" i="1"/>
  <c r="O388" i="1"/>
  <c r="P388" i="1"/>
  <c r="O389" i="1"/>
  <c r="P389" i="1"/>
  <c r="O390" i="1"/>
  <c r="P390" i="1"/>
  <c r="O391" i="1"/>
  <c r="P391" i="1"/>
  <c r="O392" i="1"/>
  <c r="P392" i="1"/>
  <c r="O393" i="1"/>
  <c r="P393" i="1"/>
  <c r="O394" i="1"/>
  <c r="P394" i="1"/>
  <c r="O395" i="1"/>
  <c r="P395" i="1"/>
  <c r="O396" i="1"/>
  <c r="P396" i="1"/>
  <c r="O397" i="1"/>
  <c r="P397" i="1"/>
  <c r="O398" i="1"/>
  <c r="P398" i="1"/>
  <c r="O399" i="1"/>
  <c r="P399" i="1"/>
  <c r="O400" i="1"/>
  <c r="P400" i="1"/>
  <c r="O401" i="1"/>
  <c r="P401" i="1"/>
  <c r="O402" i="1"/>
  <c r="P402" i="1"/>
  <c r="O403" i="1"/>
  <c r="P403" i="1"/>
  <c r="O404" i="1"/>
  <c r="P404" i="1"/>
  <c r="O405" i="1"/>
  <c r="P405" i="1"/>
  <c r="O406" i="1"/>
  <c r="P406" i="1"/>
  <c r="O407" i="1"/>
  <c r="P407" i="1"/>
  <c r="O408" i="1"/>
  <c r="P408" i="1"/>
  <c r="O409" i="1"/>
  <c r="P409" i="1"/>
  <c r="O410" i="1"/>
  <c r="P410" i="1"/>
  <c r="O411" i="1"/>
  <c r="P411" i="1"/>
  <c r="O412" i="1"/>
  <c r="P412" i="1"/>
  <c r="O413" i="1"/>
  <c r="P413" i="1"/>
  <c r="O414" i="1"/>
  <c r="P414" i="1"/>
  <c r="O415" i="1"/>
  <c r="P415" i="1"/>
  <c r="O416" i="1"/>
  <c r="P416" i="1"/>
  <c r="O417" i="1"/>
  <c r="P417" i="1"/>
  <c r="O418" i="1"/>
  <c r="P418" i="1"/>
  <c r="O419" i="1"/>
  <c r="P419" i="1"/>
  <c r="O420" i="1"/>
  <c r="P420" i="1"/>
  <c r="O421" i="1"/>
  <c r="P421" i="1"/>
  <c r="O422" i="1"/>
  <c r="P422" i="1"/>
  <c r="O423" i="1"/>
  <c r="P423" i="1"/>
  <c r="O424" i="1"/>
  <c r="P424" i="1"/>
  <c r="O425" i="1"/>
  <c r="P425" i="1"/>
  <c r="O426" i="1"/>
  <c r="P426" i="1"/>
  <c r="O427" i="1"/>
  <c r="P427" i="1"/>
  <c r="O428" i="1"/>
  <c r="P428" i="1"/>
  <c r="O429" i="1"/>
  <c r="P429" i="1"/>
  <c r="O430" i="1"/>
  <c r="P430" i="1"/>
  <c r="O431" i="1"/>
  <c r="P431" i="1"/>
  <c r="O432" i="1"/>
  <c r="P432" i="1"/>
  <c r="O433" i="1"/>
  <c r="P433" i="1"/>
  <c r="O434" i="1"/>
  <c r="P434" i="1"/>
  <c r="O435" i="1"/>
  <c r="P435" i="1"/>
  <c r="O436" i="1"/>
  <c r="P436" i="1"/>
  <c r="O438" i="1"/>
  <c r="P438" i="1"/>
  <c r="O439" i="1"/>
  <c r="P439" i="1"/>
  <c r="O440" i="1"/>
  <c r="P440" i="1"/>
  <c r="O441" i="1"/>
  <c r="P441" i="1"/>
  <c r="O442" i="1"/>
  <c r="P442" i="1"/>
  <c r="O443" i="1"/>
  <c r="P443" i="1"/>
  <c r="O444" i="1"/>
  <c r="P444" i="1"/>
  <c r="O445" i="1"/>
  <c r="P445" i="1"/>
  <c r="O446" i="1"/>
  <c r="P446" i="1"/>
  <c r="O447" i="1"/>
  <c r="P447" i="1"/>
  <c r="O448" i="1"/>
  <c r="P448" i="1"/>
  <c r="O449" i="1"/>
  <c r="P449" i="1"/>
  <c r="O450" i="1"/>
  <c r="P450" i="1"/>
  <c r="O451" i="1"/>
  <c r="P451" i="1"/>
  <c r="O452" i="1"/>
  <c r="P452" i="1"/>
  <c r="O453" i="1"/>
  <c r="P453" i="1"/>
  <c r="O454" i="1"/>
  <c r="P454" i="1"/>
  <c r="O455" i="1"/>
  <c r="P455" i="1"/>
  <c r="O456" i="1"/>
  <c r="P456" i="1"/>
  <c r="O457" i="1"/>
  <c r="P457" i="1"/>
  <c r="O458" i="1"/>
  <c r="P458" i="1"/>
  <c r="O459" i="1"/>
  <c r="P459" i="1"/>
  <c r="O460" i="1"/>
  <c r="P460" i="1"/>
  <c r="O461" i="1"/>
  <c r="P461" i="1"/>
  <c r="O462" i="1"/>
  <c r="P462" i="1"/>
  <c r="O463" i="1"/>
  <c r="P463" i="1"/>
  <c r="O464" i="1"/>
  <c r="P464" i="1"/>
  <c r="O465" i="1"/>
  <c r="P465" i="1"/>
  <c r="O466" i="1"/>
  <c r="P466" i="1"/>
  <c r="O467" i="1"/>
  <c r="P467" i="1"/>
  <c r="O468" i="1"/>
  <c r="P468" i="1"/>
  <c r="O469" i="1"/>
  <c r="P469" i="1"/>
  <c r="O470" i="1"/>
  <c r="P470" i="1"/>
  <c r="O471" i="1"/>
  <c r="P471" i="1"/>
  <c r="O472" i="1"/>
  <c r="P472" i="1"/>
  <c r="O473" i="1"/>
  <c r="P473" i="1"/>
  <c r="O474" i="1"/>
  <c r="P474" i="1"/>
  <c r="O475" i="1"/>
  <c r="P475" i="1"/>
  <c r="O476" i="1"/>
  <c r="P476" i="1"/>
  <c r="O477" i="1"/>
  <c r="P477" i="1"/>
  <c r="O478" i="1"/>
  <c r="P478" i="1"/>
  <c r="O479" i="1"/>
  <c r="P479" i="1"/>
  <c r="O480" i="1"/>
  <c r="P480" i="1"/>
  <c r="O481" i="1"/>
  <c r="P481" i="1"/>
  <c r="O482" i="1"/>
  <c r="P482" i="1"/>
  <c r="O483" i="1"/>
  <c r="P483" i="1"/>
  <c r="O484" i="1"/>
  <c r="P484" i="1"/>
  <c r="O485" i="1"/>
  <c r="P485" i="1"/>
  <c r="O486" i="1"/>
  <c r="P486" i="1"/>
  <c r="O487" i="1"/>
  <c r="P487" i="1"/>
  <c r="O488" i="1"/>
  <c r="P488" i="1"/>
  <c r="O489" i="1"/>
  <c r="P489" i="1"/>
  <c r="O490" i="1"/>
  <c r="P490" i="1"/>
  <c r="O491" i="1"/>
  <c r="P491" i="1"/>
  <c r="O492" i="1"/>
  <c r="P492" i="1"/>
  <c r="O493" i="1"/>
  <c r="P493" i="1"/>
  <c r="O494" i="1"/>
  <c r="P494" i="1"/>
  <c r="O495" i="1"/>
  <c r="P495" i="1"/>
  <c r="O496" i="1"/>
  <c r="P496" i="1"/>
  <c r="O497" i="1"/>
  <c r="P497" i="1"/>
  <c r="O498" i="1"/>
  <c r="P498" i="1"/>
  <c r="O499" i="1"/>
  <c r="P499" i="1"/>
  <c r="O500" i="1"/>
  <c r="P500" i="1"/>
  <c r="O501" i="1"/>
  <c r="P501" i="1"/>
  <c r="O502" i="1"/>
  <c r="P502" i="1"/>
  <c r="O503" i="1"/>
  <c r="P503" i="1"/>
  <c r="O504" i="1"/>
  <c r="P504" i="1"/>
  <c r="O505" i="1"/>
  <c r="P505" i="1"/>
  <c r="O506" i="1"/>
  <c r="P506" i="1"/>
  <c r="O507" i="1"/>
  <c r="P507" i="1"/>
  <c r="O508" i="1"/>
  <c r="P508" i="1"/>
  <c r="O509" i="1"/>
  <c r="P509" i="1"/>
  <c r="O510" i="1"/>
  <c r="P510" i="1"/>
  <c r="O511" i="1"/>
  <c r="P511" i="1"/>
  <c r="O512" i="1"/>
  <c r="P512" i="1"/>
  <c r="O513" i="1"/>
  <c r="P513" i="1"/>
  <c r="O514" i="1"/>
  <c r="P514" i="1"/>
  <c r="O515" i="1"/>
  <c r="P515" i="1"/>
  <c r="O516" i="1"/>
  <c r="P516" i="1"/>
  <c r="O517" i="1"/>
  <c r="P517" i="1"/>
  <c r="O518" i="1"/>
  <c r="P518" i="1"/>
  <c r="O519" i="1"/>
  <c r="P519" i="1"/>
  <c r="O520" i="1"/>
  <c r="P520" i="1"/>
  <c r="O521" i="1"/>
  <c r="P521" i="1"/>
  <c r="O522" i="1"/>
  <c r="P522" i="1"/>
  <c r="O523" i="1"/>
  <c r="P523" i="1"/>
  <c r="O524" i="1"/>
  <c r="P524" i="1"/>
  <c r="O525" i="1"/>
  <c r="P525" i="1"/>
  <c r="O526" i="1"/>
  <c r="P526" i="1"/>
  <c r="O527" i="1"/>
  <c r="P527" i="1"/>
  <c r="O528" i="1"/>
  <c r="P528" i="1"/>
  <c r="O529" i="1"/>
  <c r="P529" i="1"/>
  <c r="O530" i="1"/>
  <c r="P530" i="1"/>
  <c r="O531" i="1"/>
  <c r="P531" i="1"/>
  <c r="O532" i="1"/>
  <c r="P532" i="1"/>
  <c r="O533" i="1"/>
  <c r="P533" i="1"/>
  <c r="O546" i="1"/>
  <c r="P546" i="1"/>
  <c r="O536" i="1"/>
  <c r="P536" i="1"/>
  <c r="O552" i="1"/>
  <c r="P552" i="1"/>
  <c r="O553" i="1"/>
  <c r="P553" i="1"/>
  <c r="O555" i="1"/>
  <c r="P555" i="1"/>
  <c r="O556" i="1"/>
  <c r="P556" i="1"/>
  <c r="O568" i="1"/>
  <c r="P568" i="1"/>
  <c r="O572" i="1"/>
  <c r="P572" i="1"/>
  <c r="O576" i="1"/>
  <c r="P576" i="1"/>
  <c r="O577" i="1"/>
  <c r="P577" i="1"/>
  <c r="O579" i="1"/>
  <c r="P579" i="1"/>
  <c r="O580" i="1"/>
  <c r="P580" i="1"/>
  <c r="O581" i="1"/>
  <c r="P581" i="1"/>
  <c r="O588" i="1"/>
  <c r="P588" i="1"/>
  <c r="O589" i="1"/>
  <c r="P589" i="1"/>
  <c r="O592" i="1"/>
  <c r="P592" i="1"/>
  <c r="O603" i="1"/>
  <c r="P603" i="1"/>
  <c r="O604" i="1"/>
  <c r="P604" i="1"/>
  <c r="O605" i="1"/>
  <c r="P605" i="1"/>
  <c r="O608" i="1"/>
  <c r="P608" i="1"/>
  <c r="O609" i="1"/>
  <c r="P609" i="1"/>
  <c r="O615" i="1"/>
  <c r="P615" i="1"/>
  <c r="O617" i="1"/>
  <c r="P617" i="1"/>
  <c r="O618" i="1"/>
  <c r="P618" i="1"/>
  <c r="O619" i="1"/>
  <c r="P619" i="1"/>
  <c r="O620" i="1"/>
  <c r="P620" i="1"/>
  <c r="O621" i="1"/>
  <c r="P621" i="1"/>
  <c r="O622" i="1"/>
  <c r="P622" i="1"/>
  <c r="O623" i="1"/>
  <c r="P623" i="1"/>
  <c r="O624" i="1"/>
  <c r="P624" i="1"/>
  <c r="O625" i="1"/>
  <c r="P625" i="1"/>
  <c r="O626" i="1"/>
  <c r="P626" i="1"/>
  <c r="O627" i="1"/>
  <c r="P627" i="1"/>
  <c r="O628" i="1"/>
  <c r="P628" i="1"/>
  <c r="O629" i="1"/>
  <c r="P629" i="1"/>
  <c r="O630" i="1"/>
  <c r="P630" i="1"/>
  <c r="O631" i="1"/>
  <c r="P631" i="1"/>
  <c r="O632" i="1"/>
  <c r="P632" i="1"/>
  <c r="O633" i="1"/>
  <c r="P633" i="1"/>
  <c r="O634" i="1"/>
  <c r="P634" i="1"/>
  <c r="O635" i="1"/>
  <c r="P635" i="1"/>
  <c r="O636" i="1"/>
  <c r="P636" i="1"/>
  <c r="O637" i="1"/>
  <c r="P637" i="1"/>
  <c r="O638" i="1"/>
  <c r="P638" i="1"/>
  <c r="O639" i="1"/>
  <c r="P639" i="1"/>
  <c r="O640" i="1"/>
  <c r="P640" i="1"/>
  <c r="O641" i="1"/>
  <c r="P641" i="1"/>
  <c r="O642" i="1"/>
  <c r="P642" i="1"/>
  <c r="O643" i="1"/>
  <c r="P643" i="1"/>
  <c r="O644" i="1"/>
  <c r="P644" i="1"/>
  <c r="O645" i="1"/>
  <c r="P645" i="1"/>
  <c r="O646" i="1"/>
  <c r="P646" i="1"/>
  <c r="O647" i="1"/>
  <c r="P647" i="1"/>
  <c r="O648" i="1"/>
  <c r="P648" i="1"/>
  <c r="O649" i="1"/>
  <c r="P649" i="1"/>
  <c r="O650" i="1"/>
  <c r="P650" i="1"/>
  <c r="O651" i="1"/>
  <c r="P651" i="1"/>
  <c r="O652" i="1"/>
  <c r="P652" i="1"/>
  <c r="O653" i="1"/>
  <c r="P653" i="1"/>
  <c r="O654" i="1"/>
  <c r="P654" i="1"/>
  <c r="O655" i="1"/>
  <c r="P655" i="1"/>
  <c r="O656" i="1"/>
  <c r="P656" i="1"/>
  <c r="O657" i="1"/>
  <c r="P657" i="1"/>
  <c r="O658" i="1"/>
  <c r="P658" i="1"/>
  <c r="O659" i="1"/>
  <c r="P659" i="1"/>
  <c r="O660" i="1"/>
  <c r="P660" i="1"/>
  <c r="O661" i="1"/>
  <c r="P661" i="1"/>
  <c r="O662" i="1"/>
  <c r="P662" i="1"/>
  <c r="O663" i="1"/>
  <c r="P663" i="1"/>
  <c r="O664" i="1"/>
  <c r="P664" i="1"/>
  <c r="O665" i="1"/>
  <c r="P665" i="1"/>
  <c r="O666" i="1"/>
  <c r="P666" i="1"/>
  <c r="O667" i="1"/>
  <c r="P667" i="1"/>
  <c r="O668" i="1"/>
  <c r="P668" i="1"/>
  <c r="O669" i="1"/>
  <c r="P669" i="1"/>
  <c r="O670" i="1"/>
  <c r="P670" i="1"/>
  <c r="O671" i="1"/>
  <c r="P671" i="1"/>
  <c r="O672" i="1"/>
  <c r="P672" i="1"/>
  <c r="O673" i="1"/>
  <c r="P673" i="1"/>
  <c r="O674" i="1"/>
  <c r="P674" i="1"/>
  <c r="O675" i="1"/>
  <c r="P675" i="1"/>
  <c r="O676" i="1"/>
  <c r="P676" i="1"/>
  <c r="O677" i="1"/>
  <c r="P677" i="1"/>
  <c r="O678" i="1"/>
  <c r="P678" i="1"/>
  <c r="O679" i="1"/>
  <c r="P679" i="1"/>
  <c r="O680" i="1"/>
  <c r="P680" i="1"/>
  <c r="O681" i="1"/>
  <c r="P681" i="1"/>
  <c r="O682" i="1"/>
  <c r="P682" i="1"/>
  <c r="O683" i="1"/>
  <c r="P683" i="1"/>
  <c r="O684" i="1"/>
  <c r="P684" i="1"/>
  <c r="O685" i="1"/>
  <c r="P685" i="1"/>
  <c r="O686" i="1"/>
  <c r="P686" i="1"/>
  <c r="O687" i="1"/>
  <c r="P687" i="1"/>
  <c r="O688" i="1"/>
  <c r="P688" i="1"/>
  <c r="O689" i="1"/>
  <c r="P689" i="1"/>
  <c r="O690" i="1"/>
  <c r="P690" i="1"/>
  <c r="O691" i="1"/>
  <c r="P691" i="1"/>
  <c r="O692" i="1"/>
  <c r="P692" i="1"/>
  <c r="O693" i="1"/>
  <c r="P693" i="1"/>
  <c r="O694" i="1"/>
  <c r="P694" i="1"/>
  <c r="O695" i="1"/>
  <c r="P695" i="1"/>
  <c r="O696" i="1"/>
  <c r="P696" i="1"/>
  <c r="O697" i="1"/>
  <c r="P697" i="1"/>
  <c r="O698" i="1"/>
  <c r="P698" i="1"/>
  <c r="O699" i="1"/>
  <c r="P699" i="1"/>
  <c r="O700" i="1"/>
  <c r="P700" i="1"/>
  <c r="O701" i="1"/>
  <c r="P701" i="1"/>
  <c r="O702" i="1"/>
  <c r="P702" i="1"/>
  <c r="O703" i="1"/>
  <c r="P703" i="1"/>
  <c r="O704" i="1"/>
  <c r="P704" i="1"/>
  <c r="O705" i="1"/>
  <c r="P705" i="1"/>
  <c r="O706" i="1"/>
  <c r="P706" i="1"/>
  <c r="O707" i="1"/>
  <c r="P707" i="1"/>
  <c r="O708" i="1"/>
  <c r="P708" i="1"/>
  <c r="O709" i="1"/>
  <c r="P709" i="1"/>
  <c r="O710" i="1"/>
  <c r="P710" i="1"/>
  <c r="O711" i="1"/>
  <c r="P711" i="1"/>
  <c r="O712" i="1"/>
  <c r="P712" i="1"/>
  <c r="O713" i="1"/>
  <c r="P713" i="1"/>
  <c r="O714" i="1"/>
  <c r="P714" i="1"/>
  <c r="O715" i="1"/>
  <c r="P715" i="1"/>
  <c r="O716" i="1"/>
  <c r="P716" i="1"/>
  <c r="O717" i="1"/>
  <c r="P717" i="1"/>
  <c r="O718" i="1"/>
  <c r="P718" i="1"/>
  <c r="O719" i="1"/>
  <c r="P719" i="1"/>
  <c r="O720" i="1"/>
  <c r="P720" i="1"/>
  <c r="O721" i="1"/>
  <c r="P721" i="1"/>
  <c r="O722" i="1"/>
  <c r="P722" i="1"/>
  <c r="O723" i="1"/>
  <c r="P723" i="1"/>
  <c r="O724" i="1"/>
  <c r="P724" i="1"/>
  <c r="O726" i="1"/>
  <c r="P726" i="1"/>
  <c r="O727" i="1"/>
  <c r="P727" i="1"/>
  <c r="O728" i="1"/>
  <c r="P728" i="1"/>
  <c r="O729" i="1"/>
  <c r="P729" i="1"/>
  <c r="O730" i="1"/>
  <c r="P730" i="1"/>
  <c r="O731" i="1"/>
  <c r="P731" i="1"/>
  <c r="O732" i="1"/>
  <c r="P732" i="1"/>
  <c r="O733" i="1"/>
  <c r="P733" i="1"/>
  <c r="O734" i="1"/>
  <c r="P734" i="1"/>
  <c r="O735" i="1"/>
  <c r="P735" i="1"/>
  <c r="O736" i="1"/>
  <c r="P736" i="1"/>
  <c r="O737" i="1"/>
  <c r="P737" i="1"/>
  <c r="O738" i="1"/>
  <c r="P738" i="1"/>
  <c r="O739" i="1"/>
  <c r="P739" i="1"/>
  <c r="O740" i="1"/>
  <c r="P740" i="1"/>
  <c r="O741" i="1"/>
  <c r="P741" i="1"/>
  <c r="O742" i="1"/>
  <c r="P742" i="1"/>
  <c r="O743" i="1"/>
  <c r="P743" i="1"/>
  <c r="O744" i="1"/>
  <c r="P744" i="1"/>
  <c r="O746" i="1"/>
  <c r="P746" i="1"/>
  <c r="O747" i="1"/>
  <c r="P747" i="1"/>
  <c r="O748" i="1"/>
  <c r="P748" i="1"/>
  <c r="O749" i="1"/>
  <c r="P749" i="1"/>
  <c r="O751" i="1"/>
  <c r="P751" i="1"/>
  <c r="O752" i="1"/>
  <c r="P752" i="1"/>
  <c r="O753" i="1"/>
  <c r="P753" i="1"/>
  <c r="O754" i="1"/>
  <c r="P754" i="1"/>
  <c r="O755" i="1"/>
  <c r="P755" i="1"/>
  <c r="O756" i="1"/>
  <c r="P756" i="1"/>
  <c r="O757" i="1"/>
  <c r="P757" i="1"/>
  <c r="O758" i="1"/>
  <c r="P758" i="1"/>
  <c r="O759" i="1"/>
  <c r="P759" i="1"/>
  <c r="O760" i="1"/>
  <c r="P760" i="1"/>
  <c r="O761" i="1"/>
  <c r="P761" i="1"/>
  <c r="O762" i="1"/>
  <c r="P762" i="1"/>
  <c r="O763" i="1"/>
  <c r="P763" i="1"/>
  <c r="O764" i="1"/>
  <c r="P764" i="1"/>
  <c r="O765" i="1"/>
  <c r="P765" i="1"/>
  <c r="O766" i="1"/>
  <c r="P766" i="1"/>
  <c r="O767" i="1"/>
  <c r="P767" i="1"/>
  <c r="O768" i="1"/>
  <c r="P768" i="1"/>
  <c r="O769" i="1"/>
  <c r="P769" i="1"/>
  <c r="O770" i="1"/>
  <c r="P770" i="1"/>
  <c r="O771" i="1"/>
  <c r="P771" i="1"/>
  <c r="O772" i="1"/>
  <c r="P772" i="1"/>
  <c r="O773" i="1"/>
  <c r="P773" i="1"/>
  <c r="O774" i="1"/>
  <c r="P774" i="1"/>
  <c r="O775" i="1"/>
  <c r="P775" i="1"/>
  <c r="O776" i="1"/>
  <c r="P776" i="1"/>
  <c r="O777" i="1"/>
  <c r="P777" i="1"/>
  <c r="O778" i="1"/>
  <c r="P778" i="1"/>
  <c r="O779" i="1"/>
  <c r="P779" i="1"/>
  <c r="O780" i="1"/>
  <c r="P780" i="1"/>
  <c r="O781" i="1"/>
  <c r="P781" i="1"/>
  <c r="O782" i="1"/>
  <c r="P782" i="1"/>
  <c r="O783" i="1"/>
  <c r="P783" i="1"/>
  <c r="O784" i="1"/>
  <c r="P784" i="1"/>
  <c r="O785" i="1"/>
  <c r="P785" i="1"/>
  <c r="O786" i="1"/>
  <c r="P786" i="1"/>
  <c r="O787" i="1"/>
  <c r="P787" i="1"/>
  <c r="O788" i="1"/>
  <c r="P788" i="1"/>
  <c r="O789" i="1"/>
  <c r="P789" i="1"/>
  <c r="O790" i="1"/>
  <c r="P790" i="1"/>
  <c r="O791" i="1"/>
  <c r="P791" i="1"/>
  <c r="O792" i="1"/>
  <c r="P792" i="1"/>
  <c r="O793" i="1"/>
  <c r="P793" i="1"/>
  <c r="O794" i="1"/>
  <c r="P794" i="1"/>
  <c r="O795" i="1"/>
  <c r="P795" i="1"/>
  <c r="O796" i="1"/>
  <c r="P796" i="1"/>
  <c r="O797" i="1"/>
  <c r="P797" i="1"/>
  <c r="O798" i="1"/>
  <c r="P798" i="1"/>
  <c r="O799" i="1"/>
  <c r="P799" i="1"/>
  <c r="O800" i="1"/>
  <c r="P800" i="1"/>
  <c r="O801" i="1"/>
  <c r="P801" i="1"/>
  <c r="O802" i="1"/>
  <c r="P802" i="1"/>
  <c r="O803" i="1"/>
  <c r="P803" i="1"/>
  <c r="O804" i="1"/>
  <c r="P804" i="1"/>
  <c r="O805" i="1"/>
  <c r="P805" i="1"/>
  <c r="O806" i="1"/>
  <c r="P806" i="1"/>
  <c r="O807" i="1"/>
  <c r="P807" i="1"/>
  <c r="O808" i="1"/>
  <c r="P808" i="1"/>
  <c r="O809" i="1"/>
  <c r="P809" i="1"/>
  <c r="O810" i="1"/>
  <c r="P810" i="1"/>
  <c r="O811" i="1"/>
  <c r="P811" i="1"/>
  <c r="O812" i="1"/>
  <c r="P812" i="1"/>
  <c r="O813" i="1"/>
  <c r="P813" i="1"/>
  <c r="O814" i="1"/>
  <c r="P814" i="1"/>
  <c r="O815" i="1"/>
  <c r="P815" i="1"/>
  <c r="O816" i="1"/>
  <c r="P816" i="1"/>
  <c r="O817" i="1"/>
  <c r="P817" i="1"/>
  <c r="O818" i="1"/>
  <c r="P818" i="1"/>
  <c r="O819" i="1"/>
  <c r="P819" i="1"/>
  <c r="O820" i="1"/>
  <c r="P820" i="1"/>
  <c r="O821" i="1"/>
  <c r="P821" i="1"/>
  <c r="O822" i="1"/>
  <c r="P822" i="1"/>
  <c r="O823" i="1"/>
  <c r="P823" i="1"/>
  <c r="O824" i="1"/>
  <c r="P824" i="1"/>
  <c r="O825" i="1"/>
  <c r="P825" i="1"/>
  <c r="O826" i="1"/>
  <c r="P826" i="1"/>
  <c r="O827" i="1"/>
  <c r="P827" i="1"/>
  <c r="O828" i="1"/>
  <c r="P828" i="1"/>
  <c r="O829" i="1"/>
  <c r="P829" i="1"/>
  <c r="O830" i="1"/>
  <c r="P830" i="1"/>
  <c r="O831" i="1"/>
  <c r="P831" i="1"/>
  <c r="O832" i="1"/>
  <c r="P832" i="1"/>
  <c r="O833" i="1"/>
  <c r="P833" i="1"/>
  <c r="O834" i="1"/>
  <c r="P834" i="1"/>
  <c r="O835" i="1"/>
  <c r="P835" i="1"/>
  <c r="O836" i="1"/>
  <c r="P836" i="1"/>
  <c r="O837" i="1"/>
  <c r="P837" i="1"/>
  <c r="O838" i="1"/>
  <c r="P838" i="1"/>
  <c r="O839" i="1"/>
  <c r="P839" i="1"/>
  <c r="O840" i="1"/>
  <c r="P840" i="1"/>
  <c r="O841" i="1"/>
  <c r="P841" i="1"/>
  <c r="O842" i="1"/>
  <c r="P842" i="1"/>
  <c r="O843" i="1"/>
  <c r="P843" i="1"/>
  <c r="O844" i="1"/>
  <c r="P844" i="1"/>
  <c r="O845" i="1"/>
  <c r="P845" i="1"/>
  <c r="O846" i="1"/>
  <c r="P846" i="1"/>
  <c r="O847" i="1"/>
  <c r="P847" i="1"/>
  <c r="O848" i="1"/>
  <c r="P848" i="1"/>
  <c r="O849" i="1"/>
  <c r="P849" i="1"/>
  <c r="O850" i="1"/>
  <c r="P850" i="1"/>
  <c r="O851" i="1"/>
  <c r="P851" i="1"/>
  <c r="O852" i="1"/>
  <c r="P852" i="1"/>
  <c r="O853" i="1"/>
  <c r="P853" i="1"/>
  <c r="O854" i="1"/>
  <c r="P854" i="1"/>
  <c r="O855" i="1"/>
  <c r="P855" i="1"/>
  <c r="O856" i="1"/>
  <c r="P856" i="1"/>
  <c r="O857" i="1"/>
  <c r="P857" i="1"/>
  <c r="O858" i="1"/>
  <c r="P858" i="1"/>
  <c r="O859" i="1"/>
  <c r="P859" i="1"/>
  <c r="O860" i="1"/>
  <c r="P860" i="1"/>
  <c r="O861" i="1"/>
  <c r="P861" i="1"/>
  <c r="O862" i="1"/>
  <c r="P862" i="1"/>
  <c r="O863" i="1"/>
  <c r="P863" i="1"/>
  <c r="O864" i="1"/>
  <c r="P864" i="1"/>
  <c r="O865" i="1"/>
  <c r="P865" i="1"/>
  <c r="O866" i="1"/>
  <c r="P866" i="1"/>
  <c r="O867" i="1"/>
  <c r="P867" i="1"/>
  <c r="O868" i="1"/>
  <c r="P868" i="1"/>
  <c r="O869" i="1"/>
  <c r="P869" i="1"/>
  <c r="O870" i="1"/>
  <c r="P870" i="1"/>
  <c r="O871" i="1"/>
  <c r="P871" i="1"/>
  <c r="O872" i="1"/>
  <c r="P872" i="1"/>
  <c r="O873" i="1"/>
  <c r="P873" i="1"/>
  <c r="O874" i="1"/>
  <c r="P874" i="1"/>
  <c r="O875" i="1"/>
  <c r="P875" i="1"/>
  <c r="O876" i="1"/>
  <c r="P876" i="1"/>
  <c r="O877" i="1"/>
  <c r="P877" i="1"/>
  <c r="O878" i="1"/>
  <c r="P878" i="1"/>
  <c r="O879" i="1"/>
  <c r="P879" i="1"/>
  <c r="O880" i="1"/>
  <c r="P880" i="1"/>
  <c r="O881" i="1"/>
  <c r="P881" i="1"/>
  <c r="O882" i="1"/>
  <c r="P882" i="1"/>
  <c r="O883" i="1"/>
  <c r="P883" i="1"/>
  <c r="O884" i="1"/>
  <c r="P884" i="1"/>
  <c r="O885" i="1"/>
  <c r="P885" i="1"/>
  <c r="O886" i="1"/>
  <c r="P886" i="1"/>
  <c r="O887" i="1"/>
  <c r="P887" i="1"/>
  <c r="O888" i="1"/>
  <c r="P888" i="1"/>
  <c r="O889" i="1"/>
  <c r="P889" i="1"/>
  <c r="O890" i="1"/>
  <c r="P890" i="1"/>
  <c r="O891" i="1"/>
  <c r="P891" i="1"/>
  <c r="O892" i="1"/>
  <c r="P892" i="1"/>
  <c r="O893" i="1"/>
  <c r="P893" i="1"/>
  <c r="O894" i="1"/>
  <c r="P894" i="1"/>
  <c r="O895" i="1"/>
  <c r="P895" i="1"/>
  <c r="O896" i="1"/>
  <c r="P896" i="1"/>
  <c r="O897" i="1"/>
  <c r="P897" i="1"/>
  <c r="O898" i="1"/>
  <c r="P898" i="1"/>
  <c r="O899" i="1"/>
  <c r="P899" i="1"/>
  <c r="O900" i="1"/>
  <c r="P900" i="1"/>
  <c r="O901" i="1"/>
  <c r="P901" i="1"/>
  <c r="O902" i="1"/>
  <c r="P902" i="1"/>
  <c r="O903" i="1"/>
  <c r="P903" i="1"/>
  <c r="O904" i="1"/>
  <c r="P904" i="1"/>
  <c r="O905" i="1"/>
  <c r="P905" i="1"/>
  <c r="O906" i="1"/>
  <c r="P906" i="1"/>
  <c r="O907" i="1"/>
  <c r="P907" i="1"/>
  <c r="O908" i="1"/>
  <c r="P908" i="1"/>
  <c r="O909" i="1"/>
  <c r="P909" i="1"/>
  <c r="O910" i="1"/>
  <c r="P910" i="1"/>
  <c r="O911" i="1"/>
  <c r="P911" i="1"/>
  <c r="O912" i="1"/>
  <c r="P912" i="1"/>
  <c r="O913" i="1"/>
  <c r="P913" i="1"/>
  <c r="O914" i="1"/>
  <c r="P914" i="1"/>
  <c r="O915" i="1"/>
  <c r="P915" i="1"/>
  <c r="O916" i="1"/>
  <c r="P916" i="1"/>
  <c r="O917" i="1"/>
  <c r="P917" i="1"/>
  <c r="O918" i="1"/>
  <c r="P918" i="1"/>
  <c r="O919" i="1"/>
  <c r="P919" i="1"/>
  <c r="O920" i="1"/>
  <c r="P920" i="1"/>
  <c r="O921" i="1"/>
  <c r="P921" i="1"/>
  <c r="O922" i="1"/>
  <c r="P922" i="1"/>
  <c r="O923" i="1"/>
  <c r="P923" i="1"/>
  <c r="O924" i="1"/>
  <c r="P924" i="1"/>
  <c r="O925" i="1"/>
  <c r="P925" i="1"/>
  <c r="O926" i="1"/>
  <c r="P926" i="1"/>
  <c r="O927" i="1"/>
  <c r="P927" i="1"/>
  <c r="O928" i="1"/>
  <c r="P928" i="1"/>
  <c r="O929" i="1"/>
  <c r="P929" i="1"/>
  <c r="O930" i="1"/>
  <c r="P930" i="1"/>
  <c r="O931" i="1"/>
  <c r="P931" i="1"/>
  <c r="O932" i="1"/>
  <c r="P932" i="1"/>
  <c r="O933" i="1"/>
  <c r="P933" i="1"/>
  <c r="O934" i="1"/>
  <c r="P934" i="1"/>
  <c r="O935" i="1"/>
  <c r="P935" i="1"/>
  <c r="O936" i="1"/>
  <c r="P936" i="1"/>
  <c r="O937" i="1"/>
  <c r="P937" i="1"/>
  <c r="O938" i="1"/>
  <c r="P938" i="1"/>
  <c r="O939" i="1"/>
  <c r="P939" i="1"/>
  <c r="O940" i="1"/>
  <c r="P940" i="1"/>
  <c r="O941" i="1"/>
  <c r="P941" i="1"/>
  <c r="O942" i="1"/>
  <c r="P942" i="1"/>
  <c r="O943" i="1"/>
  <c r="P943" i="1"/>
  <c r="O944" i="1"/>
  <c r="P944" i="1"/>
  <c r="O945" i="1"/>
  <c r="P945" i="1"/>
  <c r="O946" i="1"/>
  <c r="P946" i="1"/>
  <c r="O947" i="1"/>
  <c r="P947" i="1"/>
  <c r="O948" i="1"/>
  <c r="P948" i="1"/>
  <c r="O957" i="1"/>
  <c r="P957" i="1"/>
  <c r="O984" i="1"/>
  <c r="P984" i="1"/>
  <c r="O949" i="1"/>
  <c r="P949" i="1"/>
  <c r="O952" i="1"/>
  <c r="P952" i="1"/>
  <c r="O954" i="1"/>
  <c r="P954" i="1"/>
  <c r="O956" i="1"/>
  <c r="P956" i="1"/>
  <c r="O968" i="1"/>
  <c r="P968" i="1"/>
  <c r="O971" i="1"/>
  <c r="P971" i="1"/>
  <c r="O965" i="1"/>
  <c r="P965" i="1"/>
  <c r="O979" i="1"/>
  <c r="P979" i="1"/>
  <c r="O953" i="1"/>
  <c r="P953" i="1"/>
  <c r="O975" i="1"/>
  <c r="P975" i="1"/>
  <c r="O950" i="1"/>
  <c r="P950" i="1"/>
  <c r="O951" i="1"/>
  <c r="P951" i="1"/>
  <c r="O955" i="1"/>
  <c r="P955" i="1"/>
  <c r="O958" i="1"/>
  <c r="P958" i="1"/>
  <c r="O959" i="1"/>
  <c r="P959" i="1"/>
  <c r="O960" i="1"/>
  <c r="P960" i="1"/>
  <c r="O961" i="1"/>
  <c r="P961" i="1"/>
  <c r="O962" i="1"/>
  <c r="P962" i="1"/>
  <c r="O963" i="1"/>
  <c r="P963" i="1"/>
  <c r="O964" i="1"/>
  <c r="P964" i="1"/>
  <c r="O966" i="1"/>
  <c r="P966" i="1"/>
  <c r="O967" i="1"/>
  <c r="P967" i="1"/>
  <c r="O969" i="1"/>
  <c r="P969" i="1"/>
  <c r="O970" i="1"/>
  <c r="P970" i="1"/>
  <c r="O972" i="1"/>
  <c r="P972" i="1"/>
  <c r="O973" i="1"/>
  <c r="P973" i="1"/>
  <c r="O974" i="1"/>
  <c r="P974" i="1"/>
  <c r="O976" i="1"/>
  <c r="P976" i="1"/>
  <c r="O977" i="1"/>
  <c r="P977" i="1"/>
  <c r="O978" i="1"/>
  <c r="P978" i="1"/>
  <c r="O980" i="1"/>
  <c r="P980" i="1"/>
  <c r="O981" i="1"/>
  <c r="P981" i="1"/>
  <c r="O982" i="1"/>
  <c r="P982" i="1"/>
  <c r="O983" i="1"/>
  <c r="P983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4" i="1"/>
  <c r="DO147" i="1"/>
  <c r="DG173" i="1"/>
  <c r="DK171" i="1"/>
  <c r="DC171" i="1"/>
  <c r="EA171" i="1"/>
  <c r="DY157" i="1"/>
  <c r="DE157" i="1"/>
  <c r="DU134" i="1"/>
  <c r="DP172" i="1"/>
  <c r="DJ135" i="1"/>
  <c r="DW113" i="1"/>
  <c r="DE170" i="1"/>
  <c r="DE24" i="1"/>
  <c r="DE15" i="1"/>
  <c r="DE166" i="1"/>
  <c r="DE159" i="1"/>
  <c r="DC153" i="1"/>
  <c r="DC144" i="1"/>
  <c r="DC136" i="1"/>
  <c r="DC126" i="1"/>
  <c r="DC118" i="1"/>
  <c r="DC109" i="1"/>
  <c r="DC101" i="1"/>
  <c r="DC92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J122" i="1"/>
  <c r="DK122" i="1"/>
  <c r="DR122" i="1"/>
  <c r="DS122" i="1"/>
  <c r="DZ122" i="1"/>
  <c r="EA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F126" i="1"/>
  <c r="DG126" i="1"/>
  <c r="DN126" i="1"/>
  <c r="DO126" i="1"/>
  <c r="DV126" i="1"/>
  <c r="DW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J130" i="1"/>
  <c r="DK130" i="1"/>
  <c r="DR130" i="1"/>
  <c r="DS130" i="1"/>
  <c r="DZ130" i="1"/>
  <c r="EA130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F136" i="1"/>
  <c r="DG136" i="1"/>
  <c r="DN136" i="1"/>
  <c r="DO136" i="1"/>
  <c r="DV136" i="1"/>
  <c r="DW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J140" i="1"/>
  <c r="DK140" i="1"/>
  <c r="DR140" i="1"/>
  <c r="DS140" i="1"/>
  <c r="DZ140" i="1"/>
  <c r="EA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8" i="1"/>
  <c r="DJ158" i="1"/>
  <c r="DQ158" i="1"/>
  <c r="DR158" i="1"/>
  <c r="DY158" i="1"/>
  <c r="DZ158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F159" i="1"/>
  <c r="DI159" i="1"/>
  <c r="DN159" i="1"/>
  <c r="DQ159" i="1"/>
  <c r="DV159" i="1"/>
  <c r="DY159" i="1"/>
  <c r="ED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G166" i="1"/>
  <c r="DH166" i="1"/>
  <c r="DK166" i="1"/>
  <c r="DL166" i="1"/>
  <c r="DO166" i="1"/>
  <c r="DP166" i="1"/>
  <c r="DS166" i="1"/>
  <c r="DT166" i="1"/>
  <c r="DW166" i="1"/>
  <c r="DX166" i="1"/>
  <c r="EA166" i="1"/>
  <c r="EB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G170" i="1"/>
  <c r="DH170" i="1"/>
  <c r="DK170" i="1"/>
  <c r="DL170" i="1"/>
  <c r="DO170" i="1"/>
  <c r="DP170" i="1"/>
  <c r="DS170" i="1"/>
  <c r="DT170" i="1"/>
  <c r="DW170" i="1"/>
  <c r="DX170" i="1"/>
  <c r="EA170" i="1"/>
  <c r="EB170" i="1"/>
  <c r="EE170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4" i="1"/>
  <c r="DI174" i="1"/>
  <c r="DM174" i="1"/>
  <c r="DQ174" i="1"/>
  <c r="DU174" i="1"/>
  <c r="DY174" i="1"/>
  <c r="EC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7" i="1"/>
  <c r="DK147" i="1"/>
  <c r="DW147" i="1"/>
  <c r="EA147" i="1"/>
  <c r="DJ147" i="1"/>
  <c r="DN147" i="1"/>
  <c r="DZ147" i="1"/>
  <c r="ED147" i="1"/>
  <c r="DU147" i="1"/>
  <c r="EC147" i="1"/>
  <c r="DT147" i="1"/>
  <c r="EB147" i="1"/>
  <c r="DP147" i="1"/>
  <c r="DX147" i="1"/>
  <c r="DM135" i="1"/>
  <c r="DU135" i="1"/>
  <c r="EB135" i="1"/>
  <c r="DW135" i="1"/>
  <c r="DK135" i="1"/>
  <c r="DG135" i="1"/>
  <c r="DX135" i="1"/>
  <c r="DT135" i="1"/>
  <c r="DH135" i="1"/>
  <c r="DD135" i="1"/>
  <c r="DE113" i="1"/>
  <c r="DI113" i="1"/>
  <c r="DM113" i="1"/>
  <c r="DQ113" i="1"/>
  <c r="DU113" i="1"/>
  <c r="DY113" i="1"/>
  <c r="DX134" i="1"/>
  <c r="DP134" i="1"/>
  <c r="DR157" i="1"/>
  <c r="DJ157" i="1"/>
  <c r="DK134" i="1"/>
  <c r="DO134" i="1"/>
  <c r="EA134" i="1"/>
  <c r="EE134" i="1"/>
  <c r="DN134" i="1"/>
  <c r="DR134" i="1"/>
  <c r="ED134" i="1"/>
  <c r="DD157" i="1"/>
  <c r="DP157" i="1"/>
  <c r="DT157" i="1"/>
  <c r="DC157" i="1"/>
  <c r="DG157" i="1"/>
  <c r="DS157" i="1"/>
  <c r="DW157" i="1"/>
  <c r="EB174" i="1"/>
  <c r="DT174" i="1"/>
  <c r="DH174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E157" i="1"/>
  <c r="DO157" i="1"/>
  <c r="EB157" i="1"/>
  <c r="DL157" i="1"/>
  <c r="DZ134" i="1"/>
  <c r="DJ134" i="1"/>
  <c r="DW134" i="1"/>
  <c r="DG134" i="1"/>
  <c r="DZ157" i="1"/>
  <c r="DL135" i="1"/>
  <c r="EC135" i="1"/>
  <c r="DO135" i="1"/>
  <c r="DZ135" i="1"/>
  <c r="DE135" i="1"/>
  <c r="DY147" i="1"/>
  <c r="DL147" i="1"/>
  <c r="DM147" i="1"/>
  <c r="DV147" i="1"/>
  <c r="DF147" i="1"/>
  <c r="DS147" i="1"/>
  <c r="DC147" i="1"/>
  <c r="EE174" i="1"/>
  <c r="EA174" i="1"/>
  <c r="DW174" i="1"/>
  <c r="DS174" i="1"/>
  <c r="DO174" i="1"/>
  <c r="DK174" i="1"/>
  <c r="DG174" i="1"/>
  <c r="DC174" i="1"/>
  <c r="ED170" i="1"/>
  <c r="DZ170" i="1"/>
  <c r="DV170" i="1"/>
  <c r="DR170" i="1"/>
  <c r="DN170" i="1"/>
  <c r="DJ170" i="1"/>
  <c r="DF170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6" i="1"/>
  <c r="DZ166" i="1"/>
  <c r="DV166" i="1"/>
  <c r="DR166" i="1"/>
  <c r="DN166" i="1"/>
  <c r="DJ166" i="1"/>
  <c r="DF166" i="1"/>
  <c r="EC159" i="1"/>
  <c r="DU159" i="1"/>
  <c r="DM159" i="1"/>
  <c r="ED158" i="1"/>
  <c r="DV158" i="1"/>
  <c r="DN158" i="1"/>
  <c r="DF158" i="1"/>
  <c r="EA153" i="1"/>
  <c r="DS153" i="1"/>
  <c r="DK153" i="1"/>
  <c r="EE149" i="1"/>
  <c r="DW149" i="1"/>
  <c r="DO149" i="1"/>
  <c r="DG149" i="1"/>
  <c r="EA144" i="1"/>
  <c r="DS144" i="1"/>
  <c r="DK144" i="1"/>
  <c r="EE140" i="1"/>
  <c r="DW140" i="1"/>
  <c r="DO140" i="1"/>
  <c r="DG140" i="1"/>
  <c r="EA136" i="1"/>
  <c r="DS136" i="1"/>
  <c r="DK136" i="1"/>
  <c r="EE130" i="1"/>
  <c r="DW130" i="1"/>
  <c r="DO130" i="1"/>
  <c r="DG130" i="1"/>
  <c r="EA126" i="1"/>
  <c r="DS126" i="1"/>
  <c r="DK126" i="1"/>
  <c r="EE122" i="1"/>
  <c r="DW122" i="1"/>
  <c r="DO122" i="1"/>
  <c r="DG122" i="1"/>
  <c r="EA118" i="1"/>
  <c r="DS118" i="1"/>
  <c r="DK118" i="1"/>
  <c r="EE114" i="1"/>
  <c r="DW114" i="1"/>
  <c r="DO114" i="1"/>
  <c r="DG114" i="1"/>
  <c r="EA109" i="1"/>
  <c r="DS109" i="1"/>
  <c r="DK109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4" i="1"/>
  <c r="DP174" i="1"/>
  <c r="DL174" i="1"/>
  <c r="DD174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A157" i="1"/>
  <c r="DK157" i="1"/>
  <c r="DX157" i="1"/>
  <c r="DH157" i="1"/>
  <c r="DV134" i="1"/>
  <c r="DF134" i="1"/>
  <c r="DS134" i="1"/>
  <c r="DC134" i="1"/>
  <c r="DH134" i="1"/>
  <c r="DP135" i="1"/>
  <c r="DC135" i="1"/>
  <c r="DS135" i="1"/>
  <c r="ED135" i="1"/>
  <c r="DQ147" i="1"/>
  <c r="DI147" i="1"/>
  <c r="DD147" i="1"/>
  <c r="DE147" i="1"/>
  <c r="DR147" i="1"/>
  <c r="EE147" i="1"/>
  <c r="ED174" i="1"/>
  <c r="DZ174" i="1"/>
  <c r="DV174" i="1"/>
  <c r="DR174" i="1"/>
  <c r="DN174" i="1"/>
  <c r="DJ174" i="1"/>
  <c r="EC170" i="1"/>
  <c r="DY170" i="1"/>
  <c r="DU170" i="1"/>
  <c r="DQ170" i="1"/>
  <c r="DM170" i="1"/>
  <c r="DI170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6" i="1"/>
  <c r="DY166" i="1"/>
  <c r="DU166" i="1"/>
  <c r="DQ166" i="1"/>
  <c r="DM166" i="1"/>
  <c r="DI166" i="1"/>
  <c r="DZ159" i="1"/>
  <c r="DR159" i="1"/>
  <c r="DJ159" i="1"/>
  <c r="EC158" i="1"/>
  <c r="DU158" i="1"/>
  <c r="DM158" i="1"/>
  <c r="DE158" i="1"/>
  <c r="DZ153" i="1"/>
  <c r="DR153" i="1"/>
  <c r="DJ153" i="1"/>
  <c r="ED149" i="1"/>
  <c r="DV149" i="1"/>
  <c r="DN149" i="1"/>
  <c r="DF149" i="1"/>
  <c r="DZ144" i="1"/>
  <c r="DR144" i="1"/>
  <c r="DJ144" i="1"/>
  <c r="ED140" i="1"/>
  <c r="DV140" i="1"/>
  <c r="DN140" i="1"/>
  <c r="DF140" i="1"/>
  <c r="DZ136" i="1"/>
  <c r="DR136" i="1"/>
  <c r="DJ136" i="1"/>
  <c r="ED130" i="1"/>
  <c r="DV130" i="1"/>
  <c r="DN130" i="1"/>
  <c r="DF130" i="1"/>
  <c r="DZ126" i="1"/>
  <c r="DR126" i="1"/>
  <c r="DJ126" i="1"/>
  <c r="ED122" i="1"/>
  <c r="DV122" i="1"/>
  <c r="DN122" i="1"/>
  <c r="DF122" i="1"/>
  <c r="DZ118" i="1"/>
  <c r="DR118" i="1"/>
  <c r="DJ118" i="1"/>
  <c r="ED114" i="1"/>
  <c r="DV114" i="1"/>
  <c r="DN114" i="1"/>
  <c r="DF114" i="1"/>
  <c r="DZ109" i="1"/>
  <c r="DR109" i="1"/>
  <c r="DJ109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2" i="1"/>
  <c r="DX172" i="1"/>
  <c r="DL172" i="1"/>
  <c r="EB172" i="1"/>
  <c r="DD172" i="1"/>
  <c r="DT172" i="1"/>
  <c r="DL134" i="1"/>
  <c r="DQ134" i="1"/>
  <c r="DE134" i="1"/>
  <c r="EB134" i="1"/>
  <c r="DS171" i="1"/>
  <c r="N26" i="5"/>
  <c r="DL113" i="1"/>
  <c r="ED172" i="1"/>
  <c r="DZ172" i="1"/>
  <c r="DV172" i="1"/>
  <c r="DR172" i="1"/>
  <c r="DN172" i="1"/>
  <c r="DJ172" i="1"/>
  <c r="DF172" i="1"/>
  <c r="DN157" i="1"/>
  <c r="EE171" i="1"/>
  <c r="DW171" i="1"/>
  <c r="DO171" i="1"/>
  <c r="DG171" i="1"/>
  <c r="DW173" i="1"/>
  <c r="DC173" i="1"/>
  <c r="DK173" i="1"/>
  <c r="DS173" i="1"/>
  <c r="EA173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3" i="1"/>
  <c r="DO173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5" i="1"/>
  <c r="EA135" i="1"/>
  <c r="DQ135" i="1"/>
  <c r="DF135" i="1"/>
  <c r="ED157" i="1"/>
  <c r="DU157" i="1"/>
  <c r="DI157" i="1"/>
  <c r="EE113" i="1"/>
  <c r="EB113" i="1"/>
  <c r="DR113" i="1"/>
  <c r="DG113" i="1"/>
  <c r="DC172" i="1"/>
  <c r="DE172" i="1"/>
  <c r="DG172" i="1"/>
  <c r="DI172" i="1"/>
  <c r="DK172" i="1"/>
  <c r="DM172" i="1"/>
  <c r="DO172" i="1"/>
  <c r="DQ172" i="1"/>
  <c r="DS172" i="1"/>
  <c r="DU172" i="1"/>
  <c r="DW172" i="1"/>
  <c r="DY172" i="1"/>
  <c r="EA172" i="1"/>
  <c r="EC172" i="1"/>
  <c r="EE172" i="1"/>
  <c r="DF157" i="1"/>
  <c r="DM157" i="1"/>
  <c r="DQ157" i="1"/>
  <c r="DV157" i="1"/>
  <c r="EC157" i="1"/>
  <c r="DE173" i="1"/>
  <c r="DI173" i="1"/>
  <c r="DM173" i="1"/>
  <c r="DQ173" i="1"/>
  <c r="DU173" i="1"/>
  <c r="DY173" i="1"/>
  <c r="EC173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5" i="1"/>
  <c r="DD134" i="1"/>
  <c r="DI134" i="1"/>
  <c r="DM134" i="1"/>
  <c r="DT134" i="1"/>
  <c r="DY134" i="1"/>
  <c r="EC134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3" i="1"/>
  <c r="DJ113" i="1"/>
  <c r="DO113" i="1"/>
  <c r="DT113" i="1"/>
  <c r="DZ113" i="1"/>
  <c r="EC171" i="1"/>
  <c r="DY171" i="1"/>
  <c r="DU171" i="1"/>
  <c r="DQ171" i="1"/>
  <c r="DM171" i="1"/>
  <c r="DI171" i="1"/>
  <c r="DE171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3" i="1"/>
  <c r="ED113" i="1"/>
  <c r="EA113" i="1"/>
  <c r="DX113" i="1"/>
  <c r="DV113" i="1"/>
  <c r="DS113" i="1"/>
  <c r="DP113" i="1"/>
  <c r="DN113" i="1"/>
  <c r="DK113" i="1"/>
  <c r="DH113" i="1"/>
  <c r="DF113" i="1"/>
  <c r="DC113" i="1"/>
  <c r="DD171" i="1"/>
  <c r="DF171" i="1"/>
  <c r="DH171" i="1"/>
  <c r="DJ171" i="1"/>
  <c r="DL171" i="1"/>
  <c r="DN171" i="1"/>
  <c r="DP171" i="1"/>
  <c r="DR171" i="1"/>
  <c r="DT171" i="1"/>
  <c r="DV171" i="1"/>
  <c r="DX171" i="1"/>
  <c r="DZ171" i="1"/>
  <c r="EB171" i="1"/>
  <c r="ED171" i="1"/>
  <c r="DI135" i="1"/>
  <c r="DN135" i="1"/>
  <c r="DR135" i="1"/>
  <c r="DY135" i="1"/>
  <c r="ED173" i="1"/>
  <c r="EB173" i="1"/>
  <c r="DZ173" i="1"/>
  <c r="DX173" i="1"/>
  <c r="DV173" i="1"/>
  <c r="DT173" i="1"/>
  <c r="DR173" i="1"/>
  <c r="DP173" i="1"/>
  <c r="DN173" i="1"/>
  <c r="DL173" i="1"/>
  <c r="DJ173" i="1"/>
  <c r="DH173" i="1"/>
  <c r="DF173" i="1"/>
  <c r="DD173" i="1"/>
  <c r="DH147" i="1"/>
  <c r="G4" i="4"/>
</calcChain>
</file>

<file path=xl/sharedStrings.xml><?xml version="1.0" encoding="utf-8"?>
<sst xmlns="http://schemas.openxmlformats.org/spreadsheetml/2006/main" count="4899" uniqueCount="580">
  <si>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</si>
  <si>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</si>
  <si>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</si>
  <si>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</si>
  <si>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</si>
  <si>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</si>
  <si>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</si>
  <si>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</si>
  <si>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</si>
  <si>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</si>
  <si>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</si>
  <si>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</si>
  <si>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</si>
  <si>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</si>
  <si>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</si>
  <si>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</si>
  <si>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</si>
  <si>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</si>
  <si>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</si>
  <si>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</si>
  <si>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</si>
  <si>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</si>
  <si>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</si>
  <si>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</si>
  <si>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</si>
  <si>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</si>
  <si>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</si>
  <si>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</si>
  <si>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</si>
  <si>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</si>
  <si>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</si>
  <si>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</si>
  <si>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</si>
  <si>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</si>
  <si>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</si>
  <si>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</si>
  <si>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</si>
  <si>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</si>
  <si>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</si>
  <si>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</si>
  <si>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</si>
  <si>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</si>
  <si>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</si>
  <si>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</si>
  <si>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</si>
  <si>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</si>
  <si>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</si>
  <si>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</si>
  <si>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</si>
  <si>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</si>
  <si>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</si>
  <si>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</si>
  <si>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</si>
  <si>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</si>
  <si>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</si>
  <si>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</si>
  <si>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</si>
  <si>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</si>
  <si>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</si>
  <si>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</si>
  <si>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</si>
  <si>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</si>
  <si>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</si>
  <si>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</si>
  <si>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</si>
  <si>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</si>
  <si>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</si>
  <si>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</si>
  <si>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</si>
  <si>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</si>
  <si>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</si>
  <si>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</si>
  <si>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</si>
  <si>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</si>
  <si>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</si>
  <si>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</si>
  <si>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</si>
  <si>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</si>
  <si>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</si>
  <si>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</si>
  <si>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</si>
  <si>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</si>
  <si>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</si>
  <si>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</si>
  <si>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</si>
  <si>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</si>
  <si>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</si>
  <si>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</si>
  <si>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</si>
  <si>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</si>
  <si>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</si>
  <si>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</si>
  <si>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</si>
  <si>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</si>
  <si>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</si>
  <si>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</si>
  <si>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</si>
  <si>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</si>
  <si>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</si>
  <si>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</si>
  <si>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</si>
  <si>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</si>
  <si>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</si>
  <si>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</si>
  <si>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</si>
  <si>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</si>
  <si>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</si>
  <si>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</si>
  <si>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</si>
  <si>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</si>
  <si>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</si>
  <si>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</si>
  <si>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</si>
  <si>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</si>
  <si>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</si>
  <si>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</si>
  <si>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</si>
  <si>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</si>
  <si>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</si>
  <si>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</si>
  <si>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</si>
  <si>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</si>
  <si>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</si>
  <si>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</si>
  <si>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</si>
  <si>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</si>
  <si>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</si>
  <si>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</si>
  <si>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</si>
  <si>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</si>
  <si>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</si>
  <si>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</si>
  <si>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</si>
  <si>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</si>
  <si>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Little Bunting</t>
  </si>
  <si>
    <t>Pentland Skerries</t>
  </si>
  <si>
    <t/>
  </si>
  <si>
    <t>Sule Skerry</t>
  </si>
  <si>
    <t>Auskerry</t>
  </si>
  <si>
    <t>[date unknown]</t>
  </si>
  <si>
    <t>Near Lower Largo</t>
  </si>
  <si>
    <t>Near Boarhills</t>
  </si>
  <si>
    <t>m</t>
  </si>
  <si>
    <t>high</t>
  </si>
  <si>
    <t>Lochaber</t>
  </si>
  <si>
    <t>ad</t>
  </si>
  <si>
    <t>Out Skerries</t>
  </si>
  <si>
    <t>Fetlar</t>
  </si>
  <si>
    <t>Near Lerwick</t>
  </si>
  <si>
    <t>Whalsay</t>
  </si>
  <si>
    <t>Upper Kergord</t>
  </si>
  <si>
    <t xml:space="preserve">Dingwall </t>
  </si>
  <si>
    <t>North Nesting</t>
  </si>
  <si>
    <t>Weisdale</t>
  </si>
  <si>
    <t>Stirkoke</t>
  </si>
  <si>
    <t>Barns Ness</t>
  </si>
  <si>
    <t>St Abb’s Head</t>
  </si>
  <si>
    <t>St Abbs</t>
  </si>
  <si>
    <t>Rosehall</t>
  </si>
  <si>
    <t>1yr</t>
  </si>
  <si>
    <t>North Ronaldsay</t>
  </si>
  <si>
    <t>Fife Ness</t>
  </si>
  <si>
    <t>Spiggie</t>
  </si>
  <si>
    <t>Portencross</t>
  </si>
  <si>
    <t>Inverness</t>
  </si>
  <si>
    <t>Scatness</t>
  </si>
  <si>
    <t>Esha Ness</t>
  </si>
  <si>
    <t>Scousburgh</t>
  </si>
  <si>
    <t>Skerryvore Lighthouse, South Minch</t>
  </si>
  <si>
    <t>Holm</t>
  </si>
  <si>
    <t>Longman Dump</t>
  </si>
  <si>
    <t>Tarradale</t>
  </si>
  <si>
    <t>Near Kirkwall</t>
  </si>
  <si>
    <t>Grutness/Sumburgh area</t>
  </si>
  <si>
    <t>Quendale</t>
  </si>
  <si>
    <t>Rattray Head</t>
  </si>
  <si>
    <t>Grutness</t>
  </si>
  <si>
    <t>Foula</t>
  </si>
  <si>
    <t>Stronsay</t>
  </si>
  <si>
    <t>Voe</t>
  </si>
  <si>
    <t>Norwick</t>
  </si>
  <si>
    <t>Noss Head</t>
  </si>
  <si>
    <t>Balmedie</t>
  </si>
  <si>
    <t>St Abb's Head</t>
  </si>
  <si>
    <t>not 3 (Naylor)</t>
  </si>
  <si>
    <t>not 1 (Naylor)</t>
  </si>
  <si>
    <t>Kilminning</t>
  </si>
  <si>
    <t>Northdale</t>
  </si>
  <si>
    <t>Sumburgh</t>
  </si>
  <si>
    <t>Grutness &amp; Sumburgh</t>
  </si>
  <si>
    <t>Wester Skeld</t>
  </si>
  <si>
    <t>Sullom</t>
  </si>
  <si>
    <t>Quendale Mill</t>
  </si>
  <si>
    <t>Loch Ruthven</t>
  </si>
  <si>
    <t>Toab</t>
  </si>
  <si>
    <t>Hamister</t>
  </si>
  <si>
    <t>Skelberry-Durigarth</t>
  </si>
  <si>
    <t>Dowlaw Dean</t>
  </si>
  <si>
    <t>Sumburgh Head</t>
  </si>
  <si>
    <t>South Ronaldsay</t>
  </si>
  <si>
    <t>accepted 2003</t>
  </si>
  <si>
    <t>Dale Of Walls</t>
  </si>
  <si>
    <t>Cunningsburgh</t>
  </si>
  <si>
    <t>Houbie</t>
  </si>
  <si>
    <t>Cruden Bay</t>
  </si>
  <si>
    <t>Burrafirth</t>
  </si>
  <si>
    <t>Tarbat Ness</t>
  </si>
  <si>
    <t>Swining</t>
  </si>
  <si>
    <t>Brough</t>
  </si>
  <si>
    <t>Skaw</t>
  </si>
  <si>
    <t>Symbister</t>
  </si>
  <si>
    <t>Westray</t>
  </si>
  <si>
    <t>Haroldswick</t>
  </si>
  <si>
    <t>Durigarth</t>
  </si>
  <si>
    <t>Ham</t>
  </si>
  <si>
    <t>St Kilda</t>
  </si>
  <si>
    <t>3 to 28th</t>
  </si>
  <si>
    <t>guess</t>
  </si>
  <si>
    <t>Hoswick</t>
  </si>
  <si>
    <t>Vatshoull</t>
  </si>
  <si>
    <t>Sandwick</t>
  </si>
  <si>
    <t>Wester Quarff</t>
  </si>
  <si>
    <t>Oddsta</t>
  </si>
  <si>
    <t>Sumburgh Farm</t>
  </si>
  <si>
    <t>Sumburgh Hotel</t>
  </si>
  <si>
    <t>Fladdabister</t>
  </si>
  <si>
    <t>Boddam</t>
  </si>
  <si>
    <t>Sheshader</t>
  </si>
  <si>
    <t>Cove</t>
  </si>
  <si>
    <t>Channerwick</t>
  </si>
  <si>
    <t>released Cove</t>
  </si>
  <si>
    <t>North Roe</t>
  </si>
  <si>
    <t>Bressay</t>
  </si>
  <si>
    <t>Midmar</t>
  </si>
  <si>
    <t>Unst</t>
  </si>
  <si>
    <t>0508</t>
  </si>
  <si>
    <t>Gleann Dail bho Dheas (South Glendale)</t>
  </si>
  <si>
    <t>Milton</t>
  </si>
  <si>
    <t>Tiree</t>
  </si>
  <si>
    <t>Coaltown of Callange</t>
  </si>
  <si>
    <t>Ceres</t>
  </si>
  <si>
    <t>09</t>
  </si>
  <si>
    <t>10</t>
  </si>
  <si>
    <t>Hametoun</t>
  </si>
  <si>
    <t>NOTE THAT PRE-1950 RECORDS ARE OMITTED</t>
  </si>
  <si>
    <t>FROM THE UPPER LEFT HISTOGRAM, BUT</t>
  </si>
  <si>
    <t>THEY ARE INCLUDED IN ALL OTHER TABLES</t>
  </si>
  <si>
    <t>AND HISTOGRAMS</t>
  </si>
  <si>
    <t>NOTE ALSO THAT SEASONAL HISTOGRAM IS</t>
  </si>
  <si>
    <t>FOR 2005-10 HAVE BEEN SUMMARISED</t>
  </si>
  <si>
    <t>11</t>
  </si>
  <si>
    <t>Marrister</t>
  </si>
  <si>
    <t>Aith</t>
  </si>
  <si>
    <t>Vaivoe</t>
  </si>
  <si>
    <t>Isbister</t>
  </si>
  <si>
    <t>Brake &amp; Quendale</t>
  </si>
  <si>
    <t>Collafirth, Northmavine</t>
  </si>
  <si>
    <t>12</t>
  </si>
  <si>
    <t>Collieston</t>
  </si>
  <si>
    <t>Havens</t>
  </si>
  <si>
    <t>Kenaby</t>
  </si>
  <si>
    <t>Lower Stoneybrek &amp; Kenaby</t>
  </si>
  <si>
    <t>Gilsetter &amp; Observatory</t>
  </si>
  <si>
    <t>School</t>
  </si>
  <si>
    <t>Kirbist</t>
  </si>
  <si>
    <t>Kirbist, Twingness &amp; Stennabrek</t>
  </si>
  <si>
    <t>Neven</t>
  </si>
  <si>
    <t>trapped</t>
  </si>
  <si>
    <t>Mainland</t>
  </si>
  <si>
    <t>Halligarth, Baltasound</t>
  </si>
  <si>
    <t>Clibberswick, Haroldswick</t>
  </si>
  <si>
    <t>Kergord</t>
  </si>
  <si>
    <t>Feall</t>
  </si>
  <si>
    <t>Harrier</t>
  </si>
  <si>
    <t>Walsay</t>
  </si>
  <si>
    <t>Geosetter &amp; Scousburgh</t>
  </si>
  <si>
    <t>Burravoe</t>
  </si>
  <si>
    <t>Yell</t>
  </si>
  <si>
    <t>East Burrafirth</t>
  </si>
  <si>
    <t>13</t>
  </si>
  <si>
    <t>Chalet</t>
  </si>
  <si>
    <t>Setter</t>
  </si>
  <si>
    <t>Guidicum &amp; Wester Lother</t>
  </si>
  <si>
    <t>Nether Taft</t>
  </si>
  <si>
    <t>Observatory</t>
  </si>
  <si>
    <t>Inglis Geo</t>
  </si>
  <si>
    <t>Gravity</t>
  </si>
  <si>
    <t>Maywick</t>
  </si>
  <si>
    <t>Biggins</t>
  </si>
  <si>
    <t>Sandness</t>
  </si>
  <si>
    <t>Ollaberry</t>
  </si>
  <si>
    <t>Geosetter</t>
  </si>
  <si>
    <t>Quarff</t>
  </si>
  <si>
    <t>Baltasound</t>
  </si>
  <si>
    <t>14</t>
  </si>
  <si>
    <t>Steensi Geo</t>
  </si>
  <si>
    <t>Easter Lother</t>
  </si>
  <si>
    <t>Quoy</t>
  </si>
  <si>
    <t>Chalet &amp; Pund</t>
  </si>
  <si>
    <t>Furse</t>
  </si>
  <si>
    <t>Shep Cru</t>
  </si>
  <si>
    <t>Schoolton</t>
  </si>
  <si>
    <t>Pund &amp; Setter</t>
  </si>
  <si>
    <t>Shirva</t>
  </si>
  <si>
    <t>Bewan</t>
  </si>
  <si>
    <t>Hooking</t>
  </si>
  <si>
    <t>Netherbreck</t>
  </si>
  <si>
    <t>Nether Linnay</t>
  </si>
  <si>
    <t>St Margaret's Hope</t>
  </si>
  <si>
    <t>Noss</t>
  </si>
  <si>
    <t>Hillwell</t>
  </si>
  <si>
    <t>Cullivoe</t>
  </si>
  <si>
    <t>Exnaboe</t>
  </si>
  <si>
    <t>Westing</t>
  </si>
  <si>
    <t>Eswick</t>
  </si>
  <si>
    <t>Levenwick</t>
  </si>
  <si>
    <t>Dalsetter</t>
  </si>
  <si>
    <t>Baliasta</t>
  </si>
  <si>
    <t>Vidlin</t>
  </si>
  <si>
    <t>Swinister</t>
  </si>
  <si>
    <t>Uyeasound</t>
  </si>
  <si>
    <t>15</t>
  </si>
  <si>
    <t>Sumburgh Farm/Hotel</t>
  </si>
  <si>
    <t>Clibberswick</t>
  </si>
  <si>
    <t>Everland</t>
  </si>
  <si>
    <t>Trinley/Upper Linnay</t>
  </si>
  <si>
    <t>Bewan, Holland, Sangar</t>
  </si>
  <si>
    <t>Plantation</t>
  </si>
  <si>
    <t>1cy</t>
  </si>
  <si>
    <t>Hjukni Geo &amp; North Raeva</t>
  </si>
  <si>
    <t>Leswalt</t>
  </si>
  <si>
    <t>Stranraer</t>
  </si>
  <si>
    <t>1cy, trapped</t>
  </si>
  <si>
    <t>16</t>
  </si>
  <si>
    <t>Taobh a Tuath Loch Aineort</t>
  </si>
  <si>
    <t>Sgallaraidh</t>
  </si>
  <si>
    <t>16 summary</t>
  </si>
  <si>
    <t>Taing &amp; Bull's Park</t>
  </si>
  <si>
    <t>Field</t>
  </si>
  <si>
    <t>Walli Burn &amp; roaming</t>
  </si>
  <si>
    <t>Roskillie</t>
  </si>
  <si>
    <t>North Shirva</t>
  </si>
  <si>
    <t>Skinner's Glig</t>
  </si>
  <si>
    <t>south of island</t>
  </si>
  <si>
    <t>North Manse</t>
  </si>
  <si>
    <t>Kirky Park West</t>
  </si>
  <si>
    <t>East Loch Park</t>
  </si>
  <si>
    <t>Twingness</t>
  </si>
  <si>
    <t>Kirbest</t>
  </si>
  <si>
    <t>Salties</t>
  </si>
  <si>
    <t>Sanday</t>
  </si>
  <si>
    <t>Denwick Plantation, Deerness</t>
  </si>
  <si>
    <t>Lund</t>
  </si>
  <si>
    <t>Scalloway</t>
  </si>
  <si>
    <t>Gulberwick</t>
  </si>
  <si>
    <t>Ness of Sound, Lerwick</t>
  </si>
  <si>
    <t>Laxo</t>
  </si>
  <si>
    <t>Dale of Walls</t>
  </si>
  <si>
    <t>Burn of Valayre, Brae</t>
  </si>
  <si>
    <t>Brake</t>
  </si>
  <si>
    <t>Gunnista</t>
  </si>
  <si>
    <t>Funzie</t>
  </si>
  <si>
    <t>Culsetter</t>
  </si>
  <si>
    <t>Tresta</t>
  </si>
  <si>
    <t>Rerwick</t>
  </si>
  <si>
    <t>Garths Ness</t>
  </si>
  <si>
    <t>17</t>
  </si>
  <si>
    <t>Keoldale, Durness</t>
  </si>
  <si>
    <t>Skateraw</t>
  </si>
  <si>
    <t>Ditfield &amp; Observatory</t>
  </si>
  <si>
    <t>17 summary</t>
  </si>
  <si>
    <t>Pund</t>
  </si>
  <si>
    <t>Dronger &amp; North Shirva</t>
  </si>
  <si>
    <t>Wirvie &amp; Gilsetter</t>
  </si>
  <si>
    <t xml:space="preserve">Wirvie </t>
  </si>
  <si>
    <t>Observatory &amp; North Shirva</t>
  </si>
  <si>
    <t>Lighthouse</t>
  </si>
  <si>
    <t>Rue</t>
  </si>
  <si>
    <t>Airfield</t>
  </si>
  <si>
    <t>two on 20/9 only</t>
  </si>
  <si>
    <t>Sumburgh &amp; Grutness</t>
  </si>
  <si>
    <t>Kirkabister</t>
  </si>
  <si>
    <t>Clevigarth</t>
  </si>
  <si>
    <t>Challister</t>
  </si>
  <si>
    <t>South Ham</t>
  </si>
  <si>
    <t>Bixter</t>
  </si>
  <si>
    <t>Islesburgh, Lerwick</t>
  </si>
  <si>
    <t>South Collafirth</t>
  </si>
  <si>
    <t>Laxfirth</t>
  </si>
  <si>
    <t>Virkie</t>
  </si>
  <si>
    <t>single from 27/10</t>
  </si>
  <si>
    <t>Sand</t>
  </si>
  <si>
    <t>Linsiadar</t>
  </si>
  <si>
    <t>Lewis</t>
  </si>
  <si>
    <t>18</t>
  </si>
  <si>
    <t>Hirta</t>
  </si>
  <si>
    <t>Trebb</t>
  </si>
  <si>
    <t>male</t>
  </si>
  <si>
    <t>ad female</t>
  </si>
  <si>
    <t>female</t>
  </si>
  <si>
    <t>1cy male</t>
  </si>
  <si>
    <t>Royalhoull Garden</t>
  </si>
  <si>
    <t>Loch Brow, Dunrossness</t>
  </si>
  <si>
    <t>Loch Garso</t>
  </si>
  <si>
    <t>Antabreck</t>
  </si>
  <si>
    <t>Snishival</t>
  </si>
  <si>
    <t>Bàgh Shiarabhagh</t>
  </si>
  <si>
    <t>Langbiggin</t>
  </si>
  <si>
    <t>male singing</t>
  </si>
  <si>
    <t>Harris, Rum</t>
  </si>
  <si>
    <t>Uibhist a Deas (South Uist)</t>
  </si>
  <si>
    <t xml:space="preserve">Barraigh (Barra) </t>
  </si>
  <si>
    <t xml:space="preserve">Glean Bàgh a' Chaisteil (Castlebay) </t>
  </si>
  <si>
    <t>Barraigh (Barra)</t>
  </si>
  <si>
    <t>Àird Mhòr (Ardmhòr)</t>
  </si>
  <si>
    <t>Ward Hill</t>
  </si>
  <si>
    <t>Boraraigh (Boreray)</t>
  </si>
  <si>
    <t>Various locations</t>
  </si>
  <si>
    <t>Àird Mhòr plantation</t>
  </si>
  <si>
    <t>Football pitch, Bàgh a' Chaisteil</t>
  </si>
  <si>
    <t>Creachan, Brèibhig</t>
  </si>
  <si>
    <t>Girdle Ness</t>
  </si>
  <si>
    <t>Berwickshire</t>
  </si>
  <si>
    <t>Actually Yellow-breasted Bunting</t>
  </si>
  <si>
    <t>2 to 6 Sep, 1 to 7 Sep</t>
  </si>
  <si>
    <t xml:space="preserve"> same 16/10</t>
  </si>
  <si>
    <t>accepted, now rejected (see Orkney BR 2001)</t>
  </si>
  <si>
    <r>
      <rPr>
        <i/>
        <sz val="8"/>
        <rFont val="Arial"/>
        <family val="2"/>
      </rPr>
      <t>Outer Hebrides</t>
    </r>
    <r>
      <rPr>
        <sz val="8"/>
        <rFont val="Arial"/>
        <family val="2"/>
      </rPr>
      <t xml:space="preserve"> BR 2000</t>
    </r>
  </si>
  <si>
    <r>
      <rPr>
        <i/>
        <sz val="8"/>
        <rFont val="Arial"/>
        <family val="2"/>
      </rPr>
      <t xml:space="preserve">Shetland BR </t>
    </r>
    <r>
      <rPr>
        <sz val="8"/>
        <rFont val="Arial"/>
        <family val="2"/>
      </rPr>
      <t>1996</t>
    </r>
  </si>
  <si>
    <r>
      <t xml:space="preserve">Oil installation </t>
    </r>
    <r>
      <rPr>
        <i/>
        <sz val="8"/>
        <rFont val="Arial"/>
        <family val="2"/>
      </rPr>
      <t>Buchan Alpha</t>
    </r>
  </si>
  <si>
    <r>
      <t xml:space="preserve">from </t>
    </r>
    <r>
      <rPr>
        <i/>
        <sz val="8"/>
        <rFont val="Arial"/>
        <family val="2"/>
      </rPr>
      <t>Buchan Alpha</t>
    </r>
  </si>
  <si>
    <t>2012 SBRC Report</t>
  </si>
  <si>
    <t>2013 SBRC Report</t>
  </si>
  <si>
    <t>2014 SBRC Report</t>
  </si>
  <si>
    <t>2018 SBRC Report</t>
  </si>
  <si>
    <t xml:space="preserve"> APPROXIMATE AS NORTHERN ISLES AUTUMN DATA</t>
  </si>
  <si>
    <t>Hjukni Geo &amp; Gully Burn</t>
  </si>
  <si>
    <t>Wirvie Burn &amp; Furse</t>
  </si>
  <si>
    <t>Schoolton &amp; Houll</t>
  </si>
  <si>
    <t>Field Ditch</t>
  </si>
  <si>
    <t>Busta &amp; various</t>
  </si>
  <si>
    <t>Bull's Park</t>
  </si>
  <si>
    <t>Inverbervie</t>
  </si>
  <si>
    <t>Funny Park</t>
  </si>
  <si>
    <t>Sandquoy</t>
  </si>
  <si>
    <t>Swinister Burn</t>
  </si>
  <si>
    <t>Melby</t>
  </si>
  <si>
    <t>Camb</t>
  </si>
  <si>
    <t>19</t>
  </si>
  <si>
    <t>Gryfe Reservoir No. 1</t>
  </si>
  <si>
    <t>North Shirva &amp; various</t>
  </si>
  <si>
    <t>Brae</t>
  </si>
  <si>
    <t>No longer SBRC from 2020; judged by local committees</t>
  </si>
  <si>
    <t>Haa</t>
  </si>
  <si>
    <t>Vaadal</t>
  </si>
  <si>
    <t>Busta</t>
  </si>
  <si>
    <t>Kennaby</t>
  </si>
  <si>
    <t>Lower Leogh</t>
  </si>
  <si>
    <t>North Haven</t>
  </si>
  <si>
    <t>Taft</t>
  </si>
  <si>
    <t>Wester Lother</t>
  </si>
  <si>
    <t>Setter and Shirva</t>
  </si>
  <si>
    <t>Springfield</t>
  </si>
  <si>
    <t>Taing and Shirva</t>
  </si>
  <si>
    <t>Milens-houllan</t>
  </si>
  <si>
    <t>Gilsetter</t>
  </si>
  <si>
    <t>Houll &amp; North Shirva</t>
  </si>
  <si>
    <t>Gilly Burn</t>
  </si>
  <si>
    <t>Skerryholm</t>
  </si>
  <si>
    <t>Restensgeo/Gilsetter/Boini Mire area</t>
  </si>
  <si>
    <t>Skerryholm/Observatory area</t>
  </si>
  <si>
    <t>Taing and Skerryholm</t>
  </si>
  <si>
    <t>Field &amp; Setter</t>
  </si>
  <si>
    <t>Stackhoull</t>
  </si>
  <si>
    <t>Hill Dyke</t>
  </si>
  <si>
    <t>North Light</t>
  </si>
  <si>
    <t>Weyland Bay, St Ola, Kirkwall</t>
  </si>
  <si>
    <t>Midway</t>
  </si>
  <si>
    <t>Kirk</t>
  </si>
  <si>
    <t>Leogh</t>
  </si>
  <si>
    <t>Kennaby/Busta area</t>
  </si>
  <si>
    <t>Hjukni Geo &amp; Schoolton</t>
  </si>
  <si>
    <t>Seafield, Lerwick</t>
  </si>
  <si>
    <t>Single Dyke</t>
  </si>
  <si>
    <t>Springfield/Haa area</t>
  </si>
  <si>
    <t>Gully</t>
  </si>
  <si>
    <t>Hamister, Whalsay</t>
  </si>
  <si>
    <t>Loch of Wasdale, Firth</t>
  </si>
  <si>
    <t>Setter &amp; Barkland</t>
  </si>
  <si>
    <t>Leogh and Taft</t>
  </si>
  <si>
    <t>Herston</t>
  </si>
  <si>
    <t>Upper Leogh</t>
  </si>
  <si>
    <t>Dale</t>
  </si>
  <si>
    <t>Sheep Cru</t>
  </si>
  <si>
    <t>Noup</t>
  </si>
  <si>
    <t>Near Field</t>
  </si>
  <si>
    <t>Sangar</t>
  </si>
  <si>
    <t>Gretchen</t>
  </si>
  <si>
    <t>Westness</t>
  </si>
  <si>
    <t>Muckle Moo Geo</t>
  </si>
  <si>
    <t>Howar &amp; Twingness</t>
  </si>
  <si>
    <t>Scottigar</t>
  </si>
  <si>
    <t>Walli Burn</t>
  </si>
  <si>
    <t>East Ham</t>
  </si>
  <si>
    <t>Meadow Burn</t>
  </si>
  <si>
    <t>Hjukni Geo</t>
  </si>
  <si>
    <t>Greenwall</t>
  </si>
  <si>
    <t>Newark Bay, Deerness</t>
  </si>
  <si>
    <t>Bergaroo</t>
  </si>
  <si>
    <t>Wirvie</t>
  </si>
  <si>
    <t>Lower Stoneybrake</t>
  </si>
  <si>
    <t>Trondra</t>
  </si>
  <si>
    <t>Havens, Lerness and Field Ditch</t>
  </si>
  <si>
    <t>Uyea Sound</t>
  </si>
  <si>
    <t>Burns</t>
  </si>
  <si>
    <t>Skellister, Nesting</t>
  </si>
  <si>
    <t>Sandgarth, Voe</t>
  </si>
  <si>
    <t>Hesti Geo</t>
  </si>
  <si>
    <t>Koolin</t>
  </si>
  <si>
    <t>Hestily</t>
  </si>
  <si>
    <t>Barkland</t>
  </si>
  <si>
    <t>FIBOR</t>
  </si>
  <si>
    <t>Veensgarth, Tingwall</t>
  </si>
  <si>
    <t>Hoswick/Swinister area</t>
  </si>
  <si>
    <t>Sumbergh Head</t>
  </si>
  <si>
    <t>Utra/Skerryholm area</t>
  </si>
  <si>
    <t>Neder Taft area</t>
  </si>
  <si>
    <t>Nether Linnay/Ancum area</t>
  </si>
  <si>
    <t>Holland House</t>
  </si>
  <si>
    <t>Sandar</t>
  </si>
  <si>
    <t>Boini Mire</t>
  </si>
  <si>
    <t>Hewing, Firth</t>
  </si>
  <si>
    <t>Bull's Park and roaming</t>
  </si>
  <si>
    <t>Drongar</t>
  </si>
  <si>
    <t>male, in song</t>
  </si>
  <si>
    <t>Dennishill</t>
  </si>
  <si>
    <t>Senness then Garso</t>
  </si>
  <si>
    <t>Ancum</t>
  </si>
  <si>
    <t>Purtabreck</t>
  </si>
  <si>
    <t>Sanda</t>
  </si>
  <si>
    <t>Cotty Park</t>
  </si>
  <si>
    <t>North Gravity then Longar</t>
  </si>
  <si>
    <t>Pier Store</t>
  </si>
  <si>
    <t>Haskie</t>
  </si>
  <si>
    <t>Longar</t>
  </si>
  <si>
    <t>BB say same as 21-24/09</t>
  </si>
  <si>
    <t>3 on both days</t>
  </si>
  <si>
    <t>1 on first and last day</t>
  </si>
  <si>
    <t>same as 23rd</t>
  </si>
  <si>
    <t>Replace incorrect Yellow-breasted Bunting</t>
  </si>
  <si>
    <t>near Garvock</t>
  </si>
  <si>
    <t>Ward Hill, Virkie</t>
  </si>
  <si>
    <t>Cairn Farm</t>
  </si>
  <si>
    <t>near Largoward</t>
  </si>
  <si>
    <r>
      <rPr>
        <i/>
        <sz val="8"/>
        <rFont val="Arial"/>
        <family val="2"/>
      </rPr>
      <t>Birding Scotlan</t>
    </r>
    <r>
      <rPr>
        <sz val="8"/>
        <rFont val="Arial"/>
        <family val="2"/>
      </rPr>
      <t>d 5 (1): 43</t>
    </r>
  </si>
  <si>
    <t>North Shirva (Nurse's)</t>
  </si>
  <si>
    <r>
      <t>Little Bunting</t>
    </r>
    <r>
      <rPr>
        <b/>
        <i/>
        <sz val="8"/>
        <rFont val="Arial"/>
      </rPr>
      <t xml:space="preserve"> Emberiza pusilla</t>
    </r>
  </si>
  <si>
    <r>
      <t>Sea area Forties, Occidental Oil Rig</t>
    </r>
    <r>
      <rPr>
        <i/>
        <sz val="8"/>
        <rFont val="Arial"/>
        <family val="2"/>
      </rPr>
      <t xml:space="preserve"> Piper A</t>
    </r>
  </si>
  <si>
    <t>Tor Ness, North Ronaldsay</t>
  </si>
  <si>
    <t>Pefferside, Scoughall</t>
  </si>
  <si>
    <t>Newmains, Reston</t>
  </si>
  <si>
    <t>Jarlshof, Sumburgh</t>
  </si>
  <si>
    <t>Dale, Costa Hill</t>
  </si>
  <si>
    <r>
      <t>2005-08</t>
    </r>
    <r>
      <rPr>
        <i/>
        <sz val="8"/>
        <rFont val="Arial"/>
        <family val="2"/>
      </rPr>
      <t xml:space="preserve"> SBRC Report</t>
    </r>
  </si>
  <si>
    <r>
      <t xml:space="preserve">2009 </t>
    </r>
    <r>
      <rPr>
        <i/>
        <sz val="8"/>
        <rFont val="Arial"/>
        <family val="2"/>
      </rPr>
      <t>SBRC Report</t>
    </r>
  </si>
  <si>
    <r>
      <t xml:space="preserve">2010 </t>
    </r>
    <r>
      <rPr>
        <i/>
        <sz val="8"/>
        <rFont val="Arial"/>
        <family val="2"/>
      </rPr>
      <t>SBRC Report</t>
    </r>
  </si>
  <si>
    <r>
      <t xml:space="preserve">2011 </t>
    </r>
    <r>
      <rPr>
        <i/>
        <sz val="8"/>
        <rFont val="Arial"/>
        <family val="2"/>
      </rPr>
      <t>SBRC Report</t>
    </r>
  </si>
  <si>
    <r>
      <t xml:space="preserve">2012 </t>
    </r>
    <r>
      <rPr>
        <i/>
        <sz val="8"/>
        <rFont val="Arial"/>
        <family val="2"/>
      </rPr>
      <t>SBRC Report</t>
    </r>
  </si>
  <si>
    <r>
      <t xml:space="preserve">2013 </t>
    </r>
    <r>
      <rPr>
        <i/>
        <sz val="8"/>
        <rFont val="Arial"/>
        <family val="2"/>
      </rPr>
      <t>SBRC Report</t>
    </r>
  </si>
  <si>
    <r>
      <t xml:space="preserve">2014 </t>
    </r>
    <r>
      <rPr>
        <i/>
        <sz val="8"/>
        <rFont val="Arial"/>
        <family val="2"/>
      </rPr>
      <t>SBRC Report</t>
    </r>
  </si>
  <si>
    <r>
      <t xml:space="preserve">2015 </t>
    </r>
    <r>
      <rPr>
        <i/>
        <sz val="8"/>
        <rFont val="Arial"/>
        <family val="2"/>
      </rPr>
      <t>SBRC Report</t>
    </r>
  </si>
  <si>
    <r>
      <t xml:space="preserve">2017 </t>
    </r>
    <r>
      <rPr>
        <i/>
        <sz val="8"/>
        <rFont val="Arial"/>
        <family val="2"/>
      </rPr>
      <t>SBRC Report</t>
    </r>
  </si>
  <si>
    <r>
      <t xml:space="preserve">2016 </t>
    </r>
    <r>
      <rPr>
        <i/>
        <sz val="8"/>
        <rFont val="Arial"/>
        <family val="2"/>
      </rPr>
      <t>SBRC Report</t>
    </r>
  </si>
  <si>
    <r>
      <t xml:space="preserve">2018 </t>
    </r>
    <r>
      <rPr>
        <i/>
        <sz val="8"/>
        <rFont val="Arial"/>
        <family val="2"/>
      </rPr>
      <t>SBRC Report</t>
    </r>
  </si>
  <si>
    <r>
      <t xml:space="preserve">2019 </t>
    </r>
    <r>
      <rPr>
        <i/>
        <sz val="8"/>
        <rFont val="Arial"/>
        <family val="2"/>
      </rPr>
      <t>SBRC Report</t>
    </r>
  </si>
  <si>
    <t>Eòlaigearraidh (Eoligarry)</t>
  </si>
  <si>
    <r>
      <t xml:space="preserve">2009 </t>
    </r>
    <r>
      <rPr>
        <i/>
        <sz val="8"/>
        <color rgb="FF000000"/>
        <rFont val="Arial"/>
      </rPr>
      <t>SBRC Report</t>
    </r>
  </si>
  <si>
    <r>
      <rPr>
        <sz val="8"/>
        <rFont val="Arial"/>
        <family val="2"/>
      </rPr>
      <t>2014</t>
    </r>
    <r>
      <rPr>
        <i/>
        <sz val="8"/>
        <rFont val="Arial"/>
        <family val="2"/>
      </rPr>
      <t xml:space="preserve"> Shetland BR</t>
    </r>
  </si>
  <si>
    <t>Greenwall, Holm</t>
  </si>
  <si>
    <t>Holland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</si>
</sst>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i/>
      <sz val="8"/>
      <name val="Arial"/>
      <family val="2"/>
    </font>
    <font>
      <b/>
      <i/>
      <sz val="8"/>
      <name val="Arial"/>
    </font>
    <font>
      <sz val="8"/>
      <color theme="1"/>
      <name val="Arial"/>
      <family val="2"/>
    </font>
    <font>
      <sz val="8"/>
      <color rgb="FF000000"/>
      <name val="Arial"/>
    </font>
    <font>
      <i/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6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0" xfId="0" applyFont="1" applyFill="1"/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6" fillId="7" borderId="0" xfId="1" applyFont="1" applyFill="1" applyAlignment="1">
      <alignment horizontal="center"/>
    </xf>
    <xf numFmtId="164" fontId="6" fillId="7" borderId="0" xfId="1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8" borderId="0" xfId="0" applyFill="1"/>
    <xf numFmtId="0" fontId="1" fillId="9" borderId="0" xfId="0" applyFont="1" applyFill="1"/>
    <xf numFmtId="1" fontId="1" fillId="0" borderId="0" xfId="0" applyNumberFormat="1" applyFont="1"/>
    <xf numFmtId="0" fontId="1" fillId="0" borderId="0" xfId="0" applyFont="1" applyAlignment="1">
      <alignment horizontal="left"/>
    </xf>
    <xf numFmtId="165" fontId="6" fillId="7" borderId="0" xfId="1" applyNumberFormat="1" applyFont="1" applyFill="1" applyAlignment="1">
      <alignment horizontal="center"/>
    </xf>
    <xf numFmtId="165" fontId="1" fillId="0" borderId="0" xfId="0" applyNumberFormat="1" applyFont="1"/>
    <xf numFmtId="14" fontId="6" fillId="7" borderId="0" xfId="1" applyNumberFormat="1" applyFont="1" applyFill="1" applyAlignment="1">
      <alignment horizontal="center"/>
    </xf>
    <xf numFmtId="14" fontId="1" fillId="0" borderId="0" xfId="0" applyNumberFormat="1" applyFont="1"/>
    <xf numFmtId="49" fontId="6" fillId="7" borderId="0" xfId="1" applyNumberFormat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1" fontId="6" fillId="7" borderId="0" xfId="1" applyNumberFormat="1" applyFont="1" applyFill="1" applyAlignment="1">
      <alignment horizontal="center"/>
    </xf>
    <xf numFmtId="0" fontId="7" fillId="2" borderId="0" xfId="0" applyFont="1" applyFill="1"/>
    <xf numFmtId="0" fontId="7" fillId="0" borderId="0" xfId="0" applyFont="1"/>
    <xf numFmtId="49" fontId="1" fillId="0" borderId="0" xfId="0" applyNumberFormat="1" applyFont="1"/>
    <xf numFmtId="1" fontId="6" fillId="7" borderId="0" xfId="1" applyNumberFormat="1" applyFont="1" applyFill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10" borderId="0" xfId="1" applyFont="1" applyFill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165" fontId="1" fillId="0" borderId="0" xfId="1" applyNumberFormat="1" applyFont="1" applyAlignment="1">
      <alignment horizontal="right"/>
    </xf>
    <xf numFmtId="1" fontId="1" fillId="0" borderId="0" xfId="1" applyNumberFormat="1" applyFont="1" applyAlignment="1">
      <alignment horizontal="right"/>
    </xf>
    <xf numFmtId="15" fontId="1" fillId="0" borderId="0" xfId="1" applyNumberFormat="1" applyFont="1" applyAlignment="1">
      <alignment horizontal="right"/>
    </xf>
    <xf numFmtId="49" fontId="1" fillId="0" borderId="0" xfId="1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5" fontId="1" fillId="0" borderId="0" xfId="0" applyNumberFormat="1" applyFont="1" applyAlignment="1">
      <alignment horizontal="left"/>
    </xf>
    <xf numFmtId="0" fontId="10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49" fontId="12" fillId="0" borderId="0" xfId="0" applyNumberFormat="1" applyFont="1"/>
    <xf numFmtId="0" fontId="13" fillId="0" borderId="0" xfId="0" applyFont="1" applyAlignment="1">
      <alignment horizontal="right" vertical="center"/>
    </xf>
    <xf numFmtId="0" fontId="3" fillId="3" borderId="0" xfId="0" applyFont="1" applyFill="1"/>
    <xf numFmtId="0" fontId="0" fillId="0" borderId="0" xfId="0"/>
    <xf numFmtId="0" fontId="1" fillId="0" borderId="0" xfId="0" applyFont="1" applyFill="1"/>
  </cellXfs>
  <cellStyles count="6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Normal" xfId="0" builtinId="0"/>
    <cellStyle name="Normal_data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tables'!$AL$4:$AL$73</c:f>
              <c:numCache>
                <c:formatCode>General</c:formatCode>
                <c:ptCount val="70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</c:numCache>
            </c:numRef>
          </c:cat>
          <c:val>
            <c:numRef>
              <c:f>'sbrc report tables'!$AM$4:$AM$73</c:f>
              <c:numCache>
                <c:formatCode>General</c:formatCode>
                <c:ptCount val="70"/>
                <c:pt idx="0">
                  <c:v>1.0</c:v>
                </c:pt>
                <c:pt idx="1">
                  <c:v>1.0</c:v>
                </c:pt>
                <c:pt idx="2">
                  <c:v>3.0</c:v>
                </c:pt>
                <c:pt idx="3">
                  <c:v>1.0</c:v>
                </c:pt>
                <c:pt idx="4">
                  <c:v>2.0</c:v>
                </c:pt>
                <c:pt idx="5">
                  <c:v>1.0</c:v>
                </c:pt>
                <c:pt idx="6">
                  <c:v>1.0</c:v>
                </c:pt>
                <c:pt idx="7">
                  <c:v>6.0</c:v>
                </c:pt>
                <c:pt idx="8">
                  <c:v>5.0</c:v>
                </c:pt>
                <c:pt idx="9">
                  <c:v>3.0</c:v>
                </c:pt>
                <c:pt idx="10">
                  <c:v>7.0</c:v>
                </c:pt>
                <c:pt idx="11">
                  <c:v>7.0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6.0</c:v>
                </c:pt>
                <c:pt idx="18">
                  <c:v>3.0</c:v>
                </c:pt>
                <c:pt idx="19">
                  <c:v>3.0</c:v>
                </c:pt>
                <c:pt idx="20">
                  <c:v>4.0</c:v>
                </c:pt>
                <c:pt idx="21">
                  <c:v>4.0</c:v>
                </c:pt>
                <c:pt idx="22">
                  <c:v>3.0</c:v>
                </c:pt>
                <c:pt idx="23">
                  <c:v>6.0</c:v>
                </c:pt>
                <c:pt idx="24">
                  <c:v>2.0</c:v>
                </c:pt>
                <c:pt idx="25">
                  <c:v>7.0</c:v>
                </c:pt>
                <c:pt idx="26">
                  <c:v>16.0</c:v>
                </c:pt>
                <c:pt idx="27">
                  <c:v>12.0</c:v>
                </c:pt>
                <c:pt idx="28">
                  <c:v>1.0</c:v>
                </c:pt>
                <c:pt idx="29">
                  <c:v>5.0</c:v>
                </c:pt>
                <c:pt idx="30">
                  <c:v>9.0</c:v>
                </c:pt>
                <c:pt idx="31">
                  <c:v>8.0</c:v>
                </c:pt>
                <c:pt idx="32">
                  <c:v>9.0</c:v>
                </c:pt>
                <c:pt idx="33">
                  <c:v>3.0</c:v>
                </c:pt>
                <c:pt idx="34">
                  <c:v>23.0</c:v>
                </c:pt>
                <c:pt idx="35">
                  <c:v>16.0</c:v>
                </c:pt>
                <c:pt idx="36">
                  <c:v>11.0</c:v>
                </c:pt>
                <c:pt idx="37">
                  <c:v>21.0</c:v>
                </c:pt>
                <c:pt idx="38">
                  <c:v>10.0</c:v>
                </c:pt>
                <c:pt idx="39">
                  <c:v>19.0</c:v>
                </c:pt>
                <c:pt idx="40">
                  <c:v>9.0</c:v>
                </c:pt>
                <c:pt idx="41">
                  <c:v>13.0</c:v>
                </c:pt>
                <c:pt idx="42">
                  <c:v>11.0</c:v>
                </c:pt>
                <c:pt idx="43">
                  <c:v>31.0</c:v>
                </c:pt>
                <c:pt idx="44">
                  <c:v>18.0</c:v>
                </c:pt>
                <c:pt idx="45">
                  <c:v>25.0</c:v>
                </c:pt>
                <c:pt idx="46">
                  <c:v>16.0</c:v>
                </c:pt>
                <c:pt idx="47">
                  <c:v>5.0</c:v>
                </c:pt>
                <c:pt idx="48">
                  <c:v>29.0</c:v>
                </c:pt>
                <c:pt idx="49">
                  <c:v>5.0</c:v>
                </c:pt>
                <c:pt idx="50">
                  <c:v>49.0</c:v>
                </c:pt>
                <c:pt idx="51">
                  <c:v>19.0</c:v>
                </c:pt>
                <c:pt idx="52">
                  <c:v>12.0</c:v>
                </c:pt>
                <c:pt idx="53">
                  <c:v>11.0</c:v>
                </c:pt>
                <c:pt idx="54">
                  <c:v>9.0</c:v>
                </c:pt>
                <c:pt idx="55">
                  <c:v>21.0</c:v>
                </c:pt>
                <c:pt idx="56">
                  <c:v>20.0</c:v>
                </c:pt>
                <c:pt idx="57">
                  <c:v>12.0</c:v>
                </c:pt>
                <c:pt idx="58">
                  <c:v>9.0</c:v>
                </c:pt>
                <c:pt idx="59">
                  <c:v>19.0</c:v>
                </c:pt>
                <c:pt idx="60">
                  <c:v>15.0</c:v>
                </c:pt>
                <c:pt idx="61">
                  <c:v>20.0</c:v>
                </c:pt>
                <c:pt idx="62">
                  <c:v>25.0</c:v>
                </c:pt>
                <c:pt idx="63">
                  <c:v>37.0</c:v>
                </c:pt>
                <c:pt idx="64">
                  <c:v>68.0</c:v>
                </c:pt>
                <c:pt idx="65">
                  <c:v>31.0</c:v>
                </c:pt>
                <c:pt idx="66">
                  <c:v>106.0</c:v>
                </c:pt>
                <c:pt idx="67">
                  <c:v>75.0</c:v>
                </c:pt>
                <c:pt idx="68">
                  <c:v>6.0</c:v>
                </c:pt>
                <c:pt idx="69">
                  <c:v>37.0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1D-47ED-B224-6357B0AEF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21870712"/>
        <c:axId val="2114532120"/>
      </c:barChart>
      <c:catAx>
        <c:axId val="-2121870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453212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145321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1870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2.0</c:v>
                </c:pt>
                <c:pt idx="1">
                  <c:v>1.0</c:v>
                </c:pt>
                <c:pt idx="2">
                  <c:v>3.0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1.0</c:v>
                </c:pt>
                <c:pt idx="7">
                  <c:v>0.0</c:v>
                </c:pt>
                <c:pt idx="8">
                  <c:v>2.0</c:v>
                </c:pt>
                <c:pt idx="9">
                  <c:v>2.0</c:v>
                </c:pt>
                <c:pt idx="10">
                  <c:v>6.0</c:v>
                </c:pt>
                <c:pt idx="11">
                  <c:v>6.0</c:v>
                </c:pt>
                <c:pt idx="12">
                  <c:v>21.0</c:v>
                </c:pt>
                <c:pt idx="13">
                  <c:v>24.0</c:v>
                </c:pt>
                <c:pt idx="14">
                  <c:v>6.0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1.0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26.0</c:v>
                </c:pt>
                <c:pt idx="25">
                  <c:v>93.0</c:v>
                </c:pt>
                <c:pt idx="26">
                  <c:v>316.0</c:v>
                </c:pt>
                <c:pt idx="27">
                  <c:v>302.0</c:v>
                </c:pt>
                <c:pt idx="28">
                  <c:v>161.0</c:v>
                </c:pt>
                <c:pt idx="29">
                  <c:v>77.0</c:v>
                </c:pt>
                <c:pt idx="30">
                  <c:v>24.0</c:v>
                </c:pt>
                <c:pt idx="31">
                  <c:v>17.0</c:v>
                </c:pt>
                <c:pt idx="32">
                  <c:v>2.0</c:v>
                </c:pt>
                <c:pt idx="33">
                  <c:v>1.0</c:v>
                </c:pt>
                <c:pt idx="34">
                  <c:v>0.0</c:v>
                </c:pt>
                <c:pt idx="35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C4-497C-BADD-9D69D2D85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07732488"/>
        <c:axId val="2113677160"/>
      </c:barChart>
      <c:catAx>
        <c:axId val="-2107732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3677160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136771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77324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0.36538</cdr:x>
      <cdr:y>0.0258</cdr:y>
    </cdr:from>
    <cdr:to>
      <cdr:x>0.69354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127610" y="86584"/>
          <a:ext cx="1910819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Little Bunting Emberiza pusilla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985" totalsRowShown="0" headerRowDxfId="18" dataDxfId="17" headerRowCellStyle="Normal_data" dataCellStyle="Normal_data">
  <autoFilter ref="A1:Q985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 dataCellStyle="Normal_data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985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3.1640625" style="20" customWidth="1"/>
    <col min="2" max="2" width="8.6640625" style="20" customWidth="1"/>
    <col min="3" max="3" width="25.33203125" style="20" customWidth="1"/>
    <col min="4" max="4" width="17.33203125" style="20" customWidth="1"/>
    <col min="5" max="5" width="7.1640625" style="41" customWidth="1"/>
    <col min="6" max="6" width="9.6640625" style="28" customWidth="1"/>
    <col min="7" max="7" width="9" style="30" customWidth="1"/>
    <col min="8" max="8" width="9.5" style="32" customWidth="1"/>
    <col min="9" max="9" width="7.1640625" style="27" customWidth="1"/>
    <col min="10" max="10" width="10.1640625" style="21" customWidth="1"/>
    <col min="11" max="11" width="11.5" style="21" customWidth="1"/>
    <col min="12" max="12" width="8.1640625" style="40" customWidth="1"/>
    <col min="13" max="13" width="10.1640625" style="34" customWidth="1"/>
    <col min="14" max="14" width="14.6640625" style="21" customWidth="1"/>
    <col min="15" max="15" width="8" style="27" customWidth="1"/>
    <col min="16" max="16" width="7.83203125" style="20" customWidth="1"/>
    <col min="17" max="17" width="7.1640625" style="20" customWidth="1"/>
    <col min="18" max="23" width="2.5" style="20" customWidth="1"/>
    <col min="24" max="24" width="2.33203125" style="20" customWidth="1"/>
    <col min="25" max="27" width="2.5" style="20" customWidth="1"/>
    <col min="28" max="28" width="2.6640625" style="20" customWidth="1"/>
    <col min="29" max="29" width="2.83203125" style="20" customWidth="1"/>
    <col min="30" max="30" width="3" style="20" customWidth="1"/>
    <col min="31" max="31" width="2.83203125" style="20" customWidth="1"/>
    <col min="32" max="32" width="2.6640625" style="20" customWidth="1"/>
    <col min="33" max="34" width="2.83203125" style="20" customWidth="1"/>
    <col min="35" max="35" width="2.6640625" style="20" customWidth="1"/>
    <col min="36" max="36" width="2.83203125" style="20" customWidth="1"/>
    <col min="37" max="37" width="3" style="20" customWidth="1"/>
    <col min="38" max="38" width="2.6640625" style="20" customWidth="1"/>
    <col min="39" max="39" width="2.5" style="20" customWidth="1"/>
    <col min="40" max="40" width="2.33203125" style="20" customWidth="1"/>
    <col min="41" max="41" width="2.6640625" style="20" customWidth="1"/>
    <col min="42" max="42" width="2.83203125" style="20" customWidth="1"/>
    <col min="43" max="44" width="2.5" style="20" customWidth="1"/>
    <col min="45" max="45" width="2.83203125" style="20" customWidth="1"/>
    <col min="46" max="46" width="2.6640625" style="20" customWidth="1"/>
    <col min="47" max="47" width="2.83203125" style="20" customWidth="1"/>
    <col min="48" max="48" width="3" style="20" customWidth="1"/>
    <col min="49" max="49" width="3.33203125" style="20" customWidth="1"/>
    <col min="50" max="50" width="3.1640625" style="20" customWidth="1"/>
    <col min="51" max="51" width="3.33203125" style="20" customWidth="1"/>
    <col min="52" max="52" width="3.1640625" style="20" customWidth="1"/>
    <col min="53" max="53" width="2.5" style="20" customWidth="1"/>
    <col min="54" max="54" width="3.5" style="20" customWidth="1"/>
    <col min="55" max="135" width="3.6640625" style="20" customWidth="1"/>
    <col min="136" max="16384" width="8.83203125" style="20"/>
  </cols>
  <sheetData>
    <row r="1" spans="1:135" ht="11.25" customHeight="1">
      <c r="A1" s="22" t="s">
        <v>91</v>
      </c>
      <c r="B1" s="22" t="s">
        <v>11</v>
      </c>
      <c r="C1" s="22" t="s">
        <v>10</v>
      </c>
      <c r="D1" s="22" t="s">
        <v>128</v>
      </c>
      <c r="E1" s="22" t="s">
        <v>8</v>
      </c>
      <c r="F1" s="22" t="s">
        <v>9</v>
      </c>
      <c r="G1" s="29" t="s">
        <v>125</v>
      </c>
      <c r="H1" s="31" t="s">
        <v>124</v>
      </c>
      <c r="I1" s="35" t="s">
        <v>126</v>
      </c>
      <c r="J1" s="23" t="s">
        <v>127</v>
      </c>
      <c r="K1" s="23" t="s">
        <v>129</v>
      </c>
      <c r="L1" s="39" t="s">
        <v>132</v>
      </c>
      <c r="M1" s="33" t="s">
        <v>130</v>
      </c>
      <c r="N1" s="23" t="s">
        <v>131</v>
      </c>
      <c r="O1" s="22" t="s">
        <v>87</v>
      </c>
      <c r="P1" s="22" t="s">
        <v>86</v>
      </c>
      <c r="Q1" s="22" t="s">
        <v>92</v>
      </c>
      <c r="R1" s="19"/>
      <c r="S1" s="19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19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 t="s">
        <v>93</v>
      </c>
      <c r="DD1" s="26" t="s">
        <v>94</v>
      </c>
      <c r="DE1" s="26" t="s">
        <v>95</v>
      </c>
      <c r="DF1" s="26" t="s">
        <v>96</v>
      </c>
      <c r="DG1" s="26" t="s">
        <v>97</v>
      </c>
      <c r="DH1" s="26" t="s">
        <v>98</v>
      </c>
      <c r="DI1" s="26" t="s">
        <v>99</v>
      </c>
      <c r="DJ1" s="26" t="s">
        <v>100</v>
      </c>
      <c r="DK1" s="26" t="s">
        <v>101</v>
      </c>
      <c r="DL1" s="26" t="s">
        <v>102</v>
      </c>
      <c r="DM1" s="26" t="s">
        <v>103</v>
      </c>
      <c r="DN1" s="26" t="s">
        <v>104</v>
      </c>
      <c r="DO1" s="26" t="s">
        <v>105</v>
      </c>
      <c r="DP1" s="26" t="s">
        <v>106</v>
      </c>
      <c r="DQ1" s="26" t="s">
        <v>107</v>
      </c>
      <c r="DR1" s="26" t="s">
        <v>108</v>
      </c>
      <c r="DS1" s="26" t="s">
        <v>109</v>
      </c>
      <c r="DT1" s="26" t="s">
        <v>110</v>
      </c>
      <c r="DU1" s="26" t="s">
        <v>111</v>
      </c>
      <c r="DV1" s="26" t="s">
        <v>112</v>
      </c>
      <c r="DW1" s="26" t="s">
        <v>113</v>
      </c>
      <c r="DX1" s="26" t="s">
        <v>114</v>
      </c>
      <c r="DY1" s="26" t="s">
        <v>115</v>
      </c>
      <c r="DZ1" s="26" t="s">
        <v>116</v>
      </c>
      <c r="EA1" s="26" t="s">
        <v>117</v>
      </c>
      <c r="EB1" s="26" t="s">
        <v>118</v>
      </c>
      <c r="EC1" s="26" t="s">
        <v>119</v>
      </c>
      <c r="ED1" s="26" t="s">
        <v>120</v>
      </c>
      <c r="EE1" s="26" t="s">
        <v>121</v>
      </c>
    </row>
    <row r="2" spans="1:135" ht="11.25" customHeight="1">
      <c r="A2" s="42" t="s">
        <v>556</v>
      </c>
      <c r="B2" s="43" t="s">
        <v>78</v>
      </c>
      <c r="C2" s="43" t="s">
        <v>135</v>
      </c>
      <c r="D2" s="43"/>
      <c r="E2" s="44">
        <v>1</v>
      </c>
      <c r="F2" s="43" t="s">
        <v>328</v>
      </c>
      <c r="G2" s="45">
        <v>1384</v>
      </c>
      <c r="H2" s="45"/>
      <c r="I2" s="46">
        <v>1</v>
      </c>
      <c r="J2" s="45"/>
      <c r="K2" s="47"/>
      <c r="L2" s="46">
        <v>1</v>
      </c>
      <c r="M2" s="48"/>
      <c r="N2" s="47"/>
      <c r="O2" s="44">
        <f t="shared" ref="O2:O31" si="0">IF(DAY(G2)&lt;=10,1,IF(DAY(G2)&gt;20,3,2))</f>
        <v>2</v>
      </c>
      <c r="P2" s="44">
        <f t="shared" ref="P2:P31" si="1">MONTH(G2)</f>
        <v>10</v>
      </c>
      <c r="Q2" s="44">
        <f t="shared" ref="Q2:Q31" si="2">YEAR(G2)</f>
        <v>1903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DC2" s="20" t="str">
        <f t="shared" ref="DC2:DC33" si="3">IF(Q2=1977,IF($E2=0,"",$E2),"")</f>
        <v/>
      </c>
      <c r="DD2" s="20" t="str">
        <f t="shared" ref="DD2:DD33" si="4">IF(Q2=1978,IF($E2=0,"",$E2),"")</f>
        <v/>
      </c>
      <c r="DE2" s="20" t="str">
        <f t="shared" ref="DE2:DE33" si="5">IF(Q2=1979,IF($E2=0,"",$E2),"")</f>
        <v/>
      </c>
      <c r="DF2" s="20" t="str">
        <f t="shared" ref="DF2:DF33" si="6">IF(Q2=1980,IF($E2=0,"",$E2),"")</f>
        <v/>
      </c>
      <c r="DG2" s="20" t="str">
        <f t="shared" ref="DG2:DG33" si="7">IF(Q2=1981,IF($E2=0,"",$E2),"")</f>
        <v/>
      </c>
      <c r="DH2" s="20" t="str">
        <f t="shared" ref="DH2:DH33" si="8">IF(Q2=1982,IF($E2=0,"",$E2),"")</f>
        <v/>
      </c>
      <c r="DI2" s="20" t="str">
        <f t="shared" ref="DI2:DI33" si="9">IF(Q2=1983,IF($E2=0,"",$E2),"")</f>
        <v/>
      </c>
      <c r="DJ2" s="20" t="str">
        <f t="shared" ref="DJ2:DJ33" si="10">IF(Q2=1984,IF($E2=0,"",$E2),"")</f>
        <v/>
      </c>
      <c r="DK2" s="20" t="str">
        <f t="shared" ref="DK2:DK33" si="11">IF(Q2=1985,IF($E2=0,"",$E2),"")</f>
        <v/>
      </c>
      <c r="DL2" s="20" t="str">
        <f t="shared" ref="DL2:DL33" si="12">IF(Q2=1986,IF($E2=0,"",$E2),"")</f>
        <v/>
      </c>
      <c r="DM2" s="20" t="str">
        <f t="shared" ref="DM2:DM33" si="13">IF(Q2=1987,IF($E2=0,"",$E2),"")</f>
        <v/>
      </c>
      <c r="DN2" s="20" t="str">
        <f t="shared" ref="DN2:DN33" si="14">IF(Q2=1988,IF($E2=0,"",$E2),"")</f>
        <v/>
      </c>
      <c r="DO2" s="20" t="str">
        <f t="shared" ref="DO2:DO33" si="15">IF(Q2=1989,IF($E2=0,"",$E2),"")</f>
        <v/>
      </c>
      <c r="DP2" s="20" t="str">
        <f t="shared" ref="DP2:DP33" si="16">IF(Q2=1990,IF($E2=0,"",$E2),"")</f>
        <v/>
      </c>
      <c r="DQ2" s="20" t="str">
        <f t="shared" ref="DQ2:DQ33" si="17">IF(Q2=1991,IF($E2=0,"",$E2),"")</f>
        <v/>
      </c>
      <c r="DR2" s="20" t="str">
        <f t="shared" ref="DR2:DR33" si="18">IF(Q2=1992,IF($E2=0,"",$E2),"")</f>
        <v/>
      </c>
      <c r="DS2" s="20" t="str">
        <f t="shared" ref="DS2:DS33" si="19">IF(Q2=1993,IF($E2=0,"",$E2),"")</f>
        <v/>
      </c>
      <c r="DT2" s="20" t="str">
        <f t="shared" ref="DT2:DT33" si="20">IF(Q2=1994,IF($E2=0,"",$E2),"")</f>
        <v/>
      </c>
      <c r="DU2" s="20" t="str">
        <f t="shared" ref="DU2:DU33" si="21">IF(Q2=1995,IF($E2=0,"",$E2),"")</f>
        <v/>
      </c>
      <c r="DV2" s="20" t="str">
        <f t="shared" ref="DV2:DV33" si="22">IF(Q2=1996,IF($E2=0,"",$E2),"")</f>
        <v/>
      </c>
      <c r="DW2" s="20" t="str">
        <f t="shared" ref="DW2:DW33" si="23">IF(Q2=1997,IF($E2=0,"",$E2),"")</f>
        <v/>
      </c>
      <c r="DX2" s="20" t="str">
        <f t="shared" ref="DX2:DX33" si="24">IF(Q2=1998,IF($E2=0,"",$E2),"")</f>
        <v/>
      </c>
      <c r="DY2" s="20" t="str">
        <f t="shared" ref="DY2:DY33" si="25">IF(Q2=1999,IF($E2=0,"",$E2),"")</f>
        <v/>
      </c>
      <c r="DZ2" s="20" t="str">
        <f t="shared" ref="DZ2:DZ33" si="26">IF(Q2=2000,IF($E2=0,"",$E2),"")</f>
        <v/>
      </c>
      <c r="EA2" s="20" t="str">
        <f t="shared" ref="EA2:EA33" si="27">IF(Q2=2001,IF($E2=0,"",$E2),"")</f>
        <v/>
      </c>
      <c r="EB2" s="20" t="str">
        <f t="shared" ref="EB2:EB33" si="28">IF(Q2=2002,IF($E2=0,"",$E2),"")</f>
        <v/>
      </c>
      <c r="EC2" s="20" t="str">
        <f t="shared" ref="EC2:EC33" si="29">IF(Q2=2003,IF($E2=0,"",$E2),"")</f>
        <v/>
      </c>
      <c r="ED2" s="20" t="str">
        <f t="shared" ref="ED2:ED33" si="30">IF(Q2=2004,IF($E2=0,"",$E2),"")</f>
        <v/>
      </c>
      <c r="EE2" s="20" t="str">
        <f t="shared" ref="EE2:EE33" si="31">IF(Q2=2005,IF($E2=0,"",$E2),"")</f>
        <v/>
      </c>
    </row>
    <row r="3" spans="1:135" ht="11.25" customHeight="1">
      <c r="A3" s="43" t="s">
        <v>134</v>
      </c>
      <c r="B3" s="43" t="s">
        <v>72</v>
      </c>
      <c r="C3" s="43" t="s">
        <v>50</v>
      </c>
      <c r="D3" s="43"/>
      <c r="E3" s="44">
        <v>1</v>
      </c>
      <c r="F3" s="43" t="s">
        <v>136</v>
      </c>
      <c r="G3" s="45">
        <v>2102</v>
      </c>
      <c r="H3" s="45"/>
      <c r="I3" s="46">
        <v>1</v>
      </c>
      <c r="J3" s="45"/>
      <c r="K3" s="47"/>
      <c r="L3" s="46">
        <v>1</v>
      </c>
      <c r="M3" s="48"/>
      <c r="N3" s="47"/>
      <c r="O3" s="44">
        <f t="shared" si="0"/>
        <v>1</v>
      </c>
      <c r="P3" s="44">
        <f t="shared" si="1"/>
        <v>10</v>
      </c>
      <c r="Q3" s="44">
        <f t="shared" si="2"/>
        <v>1905</v>
      </c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DC3" s="20" t="str">
        <f t="shared" si="3"/>
        <v/>
      </c>
      <c r="DD3" s="20" t="str">
        <f t="shared" si="4"/>
        <v/>
      </c>
      <c r="DE3" s="20" t="str">
        <f t="shared" si="5"/>
        <v/>
      </c>
      <c r="DF3" s="20" t="str">
        <f t="shared" si="6"/>
        <v/>
      </c>
      <c r="DG3" s="20" t="str">
        <f t="shared" si="7"/>
        <v/>
      </c>
      <c r="DH3" s="20" t="str">
        <f t="shared" si="8"/>
        <v/>
      </c>
      <c r="DI3" s="20" t="str">
        <f t="shared" si="9"/>
        <v/>
      </c>
      <c r="DJ3" s="20" t="str">
        <f t="shared" si="10"/>
        <v/>
      </c>
      <c r="DK3" s="20" t="str">
        <f t="shared" si="11"/>
        <v/>
      </c>
      <c r="DL3" s="20" t="str">
        <f t="shared" si="12"/>
        <v/>
      </c>
      <c r="DM3" s="20" t="str">
        <f t="shared" si="13"/>
        <v/>
      </c>
      <c r="DN3" s="20" t="str">
        <f t="shared" si="14"/>
        <v/>
      </c>
      <c r="DO3" s="20" t="str">
        <f t="shared" si="15"/>
        <v/>
      </c>
      <c r="DP3" s="20" t="str">
        <f t="shared" si="16"/>
        <v/>
      </c>
      <c r="DQ3" s="20" t="str">
        <f t="shared" si="17"/>
        <v/>
      </c>
      <c r="DR3" s="20" t="str">
        <f t="shared" si="18"/>
        <v/>
      </c>
      <c r="DS3" s="20" t="str">
        <f t="shared" si="19"/>
        <v/>
      </c>
      <c r="DT3" s="20" t="str">
        <f t="shared" si="20"/>
        <v/>
      </c>
      <c r="DU3" s="20" t="str">
        <f t="shared" si="21"/>
        <v/>
      </c>
      <c r="DV3" s="20" t="str">
        <f t="shared" si="22"/>
        <v/>
      </c>
      <c r="DW3" s="20" t="str">
        <f t="shared" si="23"/>
        <v/>
      </c>
      <c r="DX3" s="20" t="str">
        <f t="shared" si="24"/>
        <v/>
      </c>
      <c r="DY3" s="20" t="str">
        <f t="shared" si="25"/>
        <v/>
      </c>
      <c r="DZ3" s="20" t="str">
        <f t="shared" si="26"/>
        <v/>
      </c>
      <c r="EA3" s="20" t="str">
        <f t="shared" si="27"/>
        <v/>
      </c>
      <c r="EB3" s="20" t="str">
        <f t="shared" si="28"/>
        <v/>
      </c>
      <c r="EC3" s="20" t="str">
        <f t="shared" si="29"/>
        <v/>
      </c>
      <c r="ED3" s="20" t="str">
        <f t="shared" si="30"/>
        <v/>
      </c>
      <c r="EE3" s="20" t="str">
        <f t="shared" si="31"/>
        <v/>
      </c>
    </row>
    <row r="4" spans="1:135" ht="11.25" customHeight="1">
      <c r="A4" s="43" t="s">
        <v>134</v>
      </c>
      <c r="B4" s="43" t="s">
        <v>72</v>
      </c>
      <c r="C4" s="43" t="s">
        <v>50</v>
      </c>
      <c r="D4" s="43"/>
      <c r="E4" s="44">
        <v>1</v>
      </c>
      <c r="F4" s="43" t="s">
        <v>398</v>
      </c>
      <c r="G4" s="45">
        <v>2468</v>
      </c>
      <c r="H4" s="45"/>
      <c r="I4" s="46">
        <v>1</v>
      </c>
      <c r="J4" s="45"/>
      <c r="K4" s="47"/>
      <c r="L4" s="46">
        <v>1</v>
      </c>
      <c r="M4" s="48"/>
      <c r="N4" s="47"/>
      <c r="O4" s="44">
        <f t="shared" si="0"/>
        <v>1</v>
      </c>
      <c r="P4" s="44">
        <f t="shared" si="1"/>
        <v>10</v>
      </c>
      <c r="Q4" s="44">
        <f t="shared" si="2"/>
        <v>1906</v>
      </c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DC4" s="20" t="str">
        <f t="shared" si="3"/>
        <v/>
      </c>
      <c r="DD4" s="20" t="str">
        <f t="shared" si="4"/>
        <v/>
      </c>
      <c r="DE4" s="20" t="str">
        <f t="shared" si="5"/>
        <v/>
      </c>
      <c r="DF4" s="20" t="str">
        <f t="shared" si="6"/>
        <v/>
      </c>
      <c r="DG4" s="20" t="str">
        <f t="shared" si="7"/>
        <v/>
      </c>
      <c r="DH4" s="20" t="str">
        <f t="shared" si="8"/>
        <v/>
      </c>
      <c r="DI4" s="20" t="str">
        <f t="shared" si="9"/>
        <v/>
      </c>
      <c r="DJ4" s="20" t="str">
        <f t="shared" si="10"/>
        <v/>
      </c>
      <c r="DK4" s="20" t="str">
        <f t="shared" si="11"/>
        <v/>
      </c>
      <c r="DL4" s="20" t="str">
        <f t="shared" si="12"/>
        <v/>
      </c>
      <c r="DM4" s="20" t="str">
        <f t="shared" si="13"/>
        <v/>
      </c>
      <c r="DN4" s="20" t="str">
        <f t="shared" si="14"/>
        <v/>
      </c>
      <c r="DO4" s="20" t="str">
        <f t="shared" si="15"/>
        <v/>
      </c>
      <c r="DP4" s="20" t="str">
        <f t="shared" si="16"/>
        <v/>
      </c>
      <c r="DQ4" s="20" t="str">
        <f t="shared" si="17"/>
        <v/>
      </c>
      <c r="DR4" s="20" t="str">
        <f t="shared" si="18"/>
        <v/>
      </c>
      <c r="DS4" s="20" t="str">
        <f t="shared" si="19"/>
        <v/>
      </c>
      <c r="DT4" s="20" t="str">
        <f t="shared" si="20"/>
        <v/>
      </c>
      <c r="DU4" s="20" t="str">
        <f t="shared" si="21"/>
        <v/>
      </c>
      <c r="DV4" s="20" t="str">
        <f t="shared" si="22"/>
        <v/>
      </c>
      <c r="DW4" s="20" t="str">
        <f t="shared" si="23"/>
        <v/>
      </c>
      <c r="DX4" s="20" t="str">
        <f t="shared" si="24"/>
        <v/>
      </c>
      <c r="DY4" s="20" t="str">
        <f t="shared" si="25"/>
        <v/>
      </c>
      <c r="DZ4" s="20" t="str">
        <f t="shared" si="26"/>
        <v/>
      </c>
      <c r="EA4" s="20" t="str">
        <f t="shared" si="27"/>
        <v/>
      </c>
      <c r="EB4" s="20" t="str">
        <f t="shared" si="28"/>
        <v/>
      </c>
      <c r="EC4" s="20" t="str">
        <f t="shared" si="29"/>
        <v/>
      </c>
      <c r="ED4" s="20" t="str">
        <f t="shared" si="30"/>
        <v/>
      </c>
      <c r="EE4" s="20" t="str">
        <f t="shared" si="31"/>
        <v/>
      </c>
    </row>
    <row r="5" spans="1:135" ht="11.25" customHeight="1">
      <c r="A5" s="43" t="s">
        <v>134</v>
      </c>
      <c r="B5" s="43" t="s">
        <v>72</v>
      </c>
      <c r="C5" s="43" t="s">
        <v>50</v>
      </c>
      <c r="D5" s="43"/>
      <c r="E5" s="44">
        <v>1</v>
      </c>
      <c r="F5" s="43" t="s">
        <v>136</v>
      </c>
      <c r="G5" s="45">
        <v>2661</v>
      </c>
      <c r="H5" s="45"/>
      <c r="I5" s="46">
        <v>1</v>
      </c>
      <c r="J5" s="45"/>
      <c r="K5" s="47"/>
      <c r="L5" s="46">
        <v>1</v>
      </c>
      <c r="M5" s="48"/>
      <c r="N5" s="47"/>
      <c r="O5" s="44">
        <f t="shared" si="0"/>
        <v>2</v>
      </c>
      <c r="P5" s="44">
        <f t="shared" si="1"/>
        <v>4</v>
      </c>
      <c r="Q5" s="44">
        <f t="shared" si="2"/>
        <v>1907</v>
      </c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DC5" s="20" t="str">
        <f t="shared" si="3"/>
        <v/>
      </c>
      <c r="DD5" s="20" t="str">
        <f t="shared" si="4"/>
        <v/>
      </c>
      <c r="DE5" s="20" t="str">
        <f t="shared" si="5"/>
        <v/>
      </c>
      <c r="DF5" s="20" t="str">
        <f t="shared" si="6"/>
        <v/>
      </c>
      <c r="DG5" s="20" t="str">
        <f t="shared" si="7"/>
        <v/>
      </c>
      <c r="DH5" s="20" t="str">
        <f t="shared" si="8"/>
        <v/>
      </c>
      <c r="DI5" s="20" t="str">
        <f t="shared" si="9"/>
        <v/>
      </c>
      <c r="DJ5" s="20" t="str">
        <f t="shared" si="10"/>
        <v/>
      </c>
      <c r="DK5" s="20" t="str">
        <f t="shared" si="11"/>
        <v/>
      </c>
      <c r="DL5" s="20" t="str">
        <f t="shared" si="12"/>
        <v/>
      </c>
      <c r="DM5" s="20" t="str">
        <f t="shared" si="13"/>
        <v/>
      </c>
      <c r="DN5" s="20" t="str">
        <f t="shared" si="14"/>
        <v/>
      </c>
      <c r="DO5" s="20" t="str">
        <f t="shared" si="15"/>
        <v/>
      </c>
      <c r="DP5" s="20" t="str">
        <f t="shared" si="16"/>
        <v/>
      </c>
      <c r="DQ5" s="20" t="str">
        <f t="shared" si="17"/>
        <v/>
      </c>
      <c r="DR5" s="20" t="str">
        <f t="shared" si="18"/>
        <v/>
      </c>
      <c r="DS5" s="20" t="str">
        <f t="shared" si="19"/>
        <v/>
      </c>
      <c r="DT5" s="20" t="str">
        <f t="shared" si="20"/>
        <v/>
      </c>
      <c r="DU5" s="20" t="str">
        <f t="shared" si="21"/>
        <v/>
      </c>
      <c r="DV5" s="20" t="str">
        <f t="shared" si="22"/>
        <v/>
      </c>
      <c r="DW5" s="20" t="str">
        <f t="shared" si="23"/>
        <v/>
      </c>
      <c r="DX5" s="20" t="str">
        <f t="shared" si="24"/>
        <v/>
      </c>
      <c r="DY5" s="20" t="str">
        <f t="shared" si="25"/>
        <v/>
      </c>
      <c r="DZ5" s="20" t="str">
        <f t="shared" si="26"/>
        <v/>
      </c>
      <c r="EA5" s="20" t="str">
        <f t="shared" si="27"/>
        <v/>
      </c>
      <c r="EB5" s="20" t="str">
        <f t="shared" si="28"/>
        <v/>
      </c>
      <c r="EC5" s="20" t="str">
        <f t="shared" si="29"/>
        <v/>
      </c>
      <c r="ED5" s="20" t="str">
        <f t="shared" si="30"/>
        <v/>
      </c>
      <c r="EE5" s="20" t="str">
        <f t="shared" si="31"/>
        <v/>
      </c>
    </row>
    <row r="6" spans="1:135" ht="11.25" customHeight="1">
      <c r="A6" s="43" t="s">
        <v>134</v>
      </c>
      <c r="B6" s="43" t="s">
        <v>72</v>
      </c>
      <c r="C6" s="43" t="s">
        <v>50</v>
      </c>
      <c r="D6" s="43"/>
      <c r="E6" s="44">
        <v>1</v>
      </c>
      <c r="F6" s="43" t="s">
        <v>136</v>
      </c>
      <c r="G6" s="45">
        <v>2840</v>
      </c>
      <c r="H6" s="45"/>
      <c r="I6" s="46">
        <v>1</v>
      </c>
      <c r="J6" s="45"/>
      <c r="K6" s="47"/>
      <c r="L6" s="46">
        <v>1</v>
      </c>
      <c r="M6" s="48"/>
      <c r="N6" s="47"/>
      <c r="O6" s="44">
        <f t="shared" si="0"/>
        <v>1</v>
      </c>
      <c r="P6" s="44">
        <f t="shared" si="1"/>
        <v>10</v>
      </c>
      <c r="Q6" s="44">
        <f t="shared" si="2"/>
        <v>1907</v>
      </c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DC6" s="20" t="str">
        <f t="shared" si="3"/>
        <v/>
      </c>
      <c r="DD6" s="20" t="str">
        <f t="shared" si="4"/>
        <v/>
      </c>
      <c r="DE6" s="20" t="str">
        <f t="shared" si="5"/>
        <v/>
      </c>
      <c r="DF6" s="20" t="str">
        <f t="shared" si="6"/>
        <v/>
      </c>
      <c r="DG6" s="20" t="str">
        <f t="shared" si="7"/>
        <v/>
      </c>
      <c r="DH6" s="20" t="str">
        <f t="shared" si="8"/>
        <v/>
      </c>
      <c r="DI6" s="20" t="str">
        <f t="shared" si="9"/>
        <v/>
      </c>
      <c r="DJ6" s="20" t="str">
        <f t="shared" si="10"/>
        <v/>
      </c>
      <c r="DK6" s="20" t="str">
        <f t="shared" si="11"/>
        <v/>
      </c>
      <c r="DL6" s="20" t="str">
        <f t="shared" si="12"/>
        <v/>
      </c>
      <c r="DM6" s="20" t="str">
        <f t="shared" si="13"/>
        <v/>
      </c>
      <c r="DN6" s="20" t="str">
        <f t="shared" si="14"/>
        <v/>
      </c>
      <c r="DO6" s="20" t="str">
        <f t="shared" si="15"/>
        <v/>
      </c>
      <c r="DP6" s="20" t="str">
        <f t="shared" si="16"/>
        <v/>
      </c>
      <c r="DQ6" s="20" t="str">
        <f t="shared" si="17"/>
        <v/>
      </c>
      <c r="DR6" s="20" t="str">
        <f t="shared" si="18"/>
        <v/>
      </c>
      <c r="DS6" s="20" t="str">
        <f t="shared" si="19"/>
        <v/>
      </c>
      <c r="DT6" s="20" t="str">
        <f t="shared" si="20"/>
        <v/>
      </c>
      <c r="DU6" s="20" t="str">
        <f t="shared" si="21"/>
        <v/>
      </c>
      <c r="DV6" s="20" t="str">
        <f t="shared" si="22"/>
        <v/>
      </c>
      <c r="DW6" s="20" t="str">
        <f t="shared" si="23"/>
        <v/>
      </c>
      <c r="DX6" s="20" t="str">
        <f t="shared" si="24"/>
        <v/>
      </c>
      <c r="DY6" s="20" t="str">
        <f t="shared" si="25"/>
        <v/>
      </c>
      <c r="DZ6" s="20" t="str">
        <f t="shared" si="26"/>
        <v/>
      </c>
      <c r="EA6" s="20" t="str">
        <f t="shared" si="27"/>
        <v/>
      </c>
      <c r="EB6" s="20" t="str">
        <f t="shared" si="28"/>
        <v/>
      </c>
      <c r="EC6" s="20" t="str">
        <f t="shared" si="29"/>
        <v/>
      </c>
      <c r="ED6" s="20" t="str">
        <f t="shared" si="30"/>
        <v/>
      </c>
      <c r="EE6" s="20" t="str">
        <f t="shared" si="31"/>
        <v/>
      </c>
    </row>
    <row r="7" spans="1:135" ht="11.25" customHeight="1">
      <c r="A7" s="43" t="s">
        <v>134</v>
      </c>
      <c r="B7" s="43" t="s">
        <v>72</v>
      </c>
      <c r="C7" s="43" t="s">
        <v>50</v>
      </c>
      <c r="D7" s="43"/>
      <c r="E7" s="44">
        <v>1</v>
      </c>
      <c r="F7" s="43" t="s">
        <v>136</v>
      </c>
      <c r="G7" s="45">
        <v>3055</v>
      </c>
      <c r="H7" s="45"/>
      <c r="I7" s="46">
        <v>1</v>
      </c>
      <c r="J7" s="45"/>
      <c r="K7" s="47"/>
      <c r="L7" s="46">
        <v>1</v>
      </c>
      <c r="M7" s="48"/>
      <c r="N7" s="47"/>
      <c r="O7" s="44">
        <f t="shared" si="0"/>
        <v>2</v>
      </c>
      <c r="P7" s="44">
        <f t="shared" si="1"/>
        <v>5</v>
      </c>
      <c r="Q7" s="44">
        <f t="shared" si="2"/>
        <v>1908</v>
      </c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DC7" s="20" t="str">
        <f t="shared" si="3"/>
        <v/>
      </c>
      <c r="DD7" s="20" t="str">
        <f t="shared" si="4"/>
        <v/>
      </c>
      <c r="DE7" s="20" t="str">
        <f t="shared" si="5"/>
        <v/>
      </c>
      <c r="DF7" s="20" t="str">
        <f t="shared" si="6"/>
        <v/>
      </c>
      <c r="DG7" s="20" t="str">
        <f t="shared" si="7"/>
        <v/>
      </c>
      <c r="DH7" s="20" t="str">
        <f t="shared" si="8"/>
        <v/>
      </c>
      <c r="DI7" s="20" t="str">
        <f t="shared" si="9"/>
        <v/>
      </c>
      <c r="DJ7" s="20" t="str">
        <f t="shared" si="10"/>
        <v/>
      </c>
      <c r="DK7" s="20" t="str">
        <f t="shared" si="11"/>
        <v/>
      </c>
      <c r="DL7" s="20" t="str">
        <f t="shared" si="12"/>
        <v/>
      </c>
      <c r="DM7" s="20" t="str">
        <f t="shared" si="13"/>
        <v/>
      </c>
      <c r="DN7" s="20" t="str">
        <f t="shared" si="14"/>
        <v/>
      </c>
      <c r="DO7" s="20" t="str">
        <f t="shared" si="15"/>
        <v/>
      </c>
      <c r="DP7" s="20" t="str">
        <f t="shared" si="16"/>
        <v/>
      </c>
      <c r="DQ7" s="20" t="str">
        <f t="shared" si="17"/>
        <v/>
      </c>
      <c r="DR7" s="20" t="str">
        <f t="shared" si="18"/>
        <v/>
      </c>
      <c r="DS7" s="20" t="str">
        <f t="shared" si="19"/>
        <v/>
      </c>
      <c r="DT7" s="20" t="str">
        <f t="shared" si="20"/>
        <v/>
      </c>
      <c r="DU7" s="20" t="str">
        <f t="shared" si="21"/>
        <v/>
      </c>
      <c r="DV7" s="20" t="str">
        <f t="shared" si="22"/>
        <v/>
      </c>
      <c r="DW7" s="20" t="str">
        <f t="shared" si="23"/>
        <v/>
      </c>
      <c r="DX7" s="20" t="str">
        <f t="shared" si="24"/>
        <v/>
      </c>
      <c r="DY7" s="20" t="str">
        <f t="shared" si="25"/>
        <v/>
      </c>
      <c r="DZ7" s="20" t="str">
        <f t="shared" si="26"/>
        <v/>
      </c>
      <c r="EA7" s="20" t="str">
        <f t="shared" si="27"/>
        <v/>
      </c>
      <c r="EB7" s="20" t="str">
        <f t="shared" si="28"/>
        <v/>
      </c>
      <c r="EC7" s="20" t="str">
        <f t="shared" si="29"/>
        <v/>
      </c>
      <c r="ED7" s="20" t="str">
        <f t="shared" si="30"/>
        <v/>
      </c>
      <c r="EE7" s="20" t="str">
        <f t="shared" si="31"/>
        <v/>
      </c>
    </row>
    <row r="8" spans="1:135" ht="11.25" customHeight="1">
      <c r="A8" s="43" t="s">
        <v>134</v>
      </c>
      <c r="B8" s="43" t="s">
        <v>78</v>
      </c>
      <c r="C8" s="43" t="s">
        <v>137</v>
      </c>
      <c r="D8" s="43"/>
      <c r="E8" s="44">
        <v>1</v>
      </c>
      <c r="F8" s="43" t="s">
        <v>136</v>
      </c>
      <c r="G8" s="45">
        <v>3188</v>
      </c>
      <c r="H8" s="45"/>
      <c r="I8" s="46">
        <v>1</v>
      </c>
      <c r="J8" s="45"/>
      <c r="K8" s="47"/>
      <c r="L8" s="46">
        <v>1</v>
      </c>
      <c r="M8" s="48"/>
      <c r="N8" s="47"/>
      <c r="O8" s="44">
        <f t="shared" si="0"/>
        <v>3</v>
      </c>
      <c r="P8" s="44">
        <f t="shared" si="1"/>
        <v>9</v>
      </c>
      <c r="Q8" s="44">
        <f t="shared" si="2"/>
        <v>1908</v>
      </c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DC8" s="20" t="str">
        <f t="shared" si="3"/>
        <v/>
      </c>
      <c r="DD8" s="20" t="str">
        <f t="shared" si="4"/>
        <v/>
      </c>
      <c r="DE8" s="20" t="str">
        <f t="shared" si="5"/>
        <v/>
      </c>
      <c r="DF8" s="20" t="str">
        <f t="shared" si="6"/>
        <v/>
      </c>
      <c r="DG8" s="20" t="str">
        <f t="shared" si="7"/>
        <v/>
      </c>
      <c r="DH8" s="20" t="str">
        <f t="shared" si="8"/>
        <v/>
      </c>
      <c r="DI8" s="20" t="str">
        <f t="shared" si="9"/>
        <v/>
      </c>
      <c r="DJ8" s="20" t="str">
        <f t="shared" si="10"/>
        <v/>
      </c>
      <c r="DK8" s="20" t="str">
        <f t="shared" si="11"/>
        <v/>
      </c>
      <c r="DL8" s="20" t="str">
        <f t="shared" si="12"/>
        <v/>
      </c>
      <c r="DM8" s="20" t="str">
        <f t="shared" si="13"/>
        <v/>
      </c>
      <c r="DN8" s="20" t="str">
        <f t="shared" si="14"/>
        <v/>
      </c>
      <c r="DO8" s="20" t="str">
        <f t="shared" si="15"/>
        <v/>
      </c>
      <c r="DP8" s="20" t="str">
        <f t="shared" si="16"/>
        <v/>
      </c>
      <c r="DQ8" s="20" t="str">
        <f t="shared" si="17"/>
        <v/>
      </c>
      <c r="DR8" s="20" t="str">
        <f t="shared" si="18"/>
        <v/>
      </c>
      <c r="DS8" s="20" t="str">
        <f t="shared" si="19"/>
        <v/>
      </c>
      <c r="DT8" s="20" t="str">
        <f t="shared" si="20"/>
        <v/>
      </c>
      <c r="DU8" s="20" t="str">
        <f t="shared" si="21"/>
        <v/>
      </c>
      <c r="DV8" s="20" t="str">
        <f t="shared" si="22"/>
        <v/>
      </c>
      <c r="DW8" s="20" t="str">
        <f t="shared" si="23"/>
        <v/>
      </c>
      <c r="DX8" s="20" t="str">
        <f t="shared" si="24"/>
        <v/>
      </c>
      <c r="DY8" s="20" t="str">
        <f t="shared" si="25"/>
        <v/>
      </c>
      <c r="DZ8" s="20" t="str">
        <f t="shared" si="26"/>
        <v/>
      </c>
      <c r="EA8" s="20" t="str">
        <f t="shared" si="27"/>
        <v/>
      </c>
      <c r="EB8" s="20" t="str">
        <f t="shared" si="28"/>
        <v/>
      </c>
      <c r="EC8" s="20" t="str">
        <f t="shared" si="29"/>
        <v/>
      </c>
      <c r="ED8" s="20" t="str">
        <f t="shared" si="30"/>
        <v/>
      </c>
      <c r="EE8" s="20" t="str">
        <f t="shared" si="31"/>
        <v/>
      </c>
    </row>
    <row r="9" spans="1:135" ht="11.25" customHeight="1">
      <c r="A9" s="43" t="s">
        <v>134</v>
      </c>
      <c r="B9" s="43" t="s">
        <v>72</v>
      </c>
      <c r="C9" s="43" t="s">
        <v>50</v>
      </c>
      <c r="D9" s="43"/>
      <c r="E9" s="44">
        <v>2</v>
      </c>
      <c r="F9" s="43" t="s">
        <v>136</v>
      </c>
      <c r="G9" s="45">
        <v>3191</v>
      </c>
      <c r="H9" s="45"/>
      <c r="I9" s="46">
        <v>1</v>
      </c>
      <c r="J9" s="45"/>
      <c r="K9" s="47"/>
      <c r="L9" s="46">
        <v>1</v>
      </c>
      <c r="M9" s="48"/>
      <c r="N9" s="47"/>
      <c r="O9" s="44">
        <f t="shared" si="0"/>
        <v>3</v>
      </c>
      <c r="P9" s="44">
        <f t="shared" si="1"/>
        <v>9</v>
      </c>
      <c r="Q9" s="44">
        <f t="shared" si="2"/>
        <v>1908</v>
      </c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DC9" s="20" t="str">
        <f t="shared" si="3"/>
        <v/>
      </c>
      <c r="DD9" s="20" t="str">
        <f t="shared" si="4"/>
        <v/>
      </c>
      <c r="DE9" s="20" t="str">
        <f t="shared" si="5"/>
        <v/>
      </c>
      <c r="DF9" s="20" t="str">
        <f t="shared" si="6"/>
        <v/>
      </c>
      <c r="DG9" s="20" t="str">
        <f t="shared" si="7"/>
        <v/>
      </c>
      <c r="DH9" s="20" t="str">
        <f t="shared" si="8"/>
        <v/>
      </c>
      <c r="DI9" s="20" t="str">
        <f t="shared" si="9"/>
        <v/>
      </c>
      <c r="DJ9" s="20" t="str">
        <f t="shared" si="10"/>
        <v/>
      </c>
      <c r="DK9" s="20" t="str">
        <f t="shared" si="11"/>
        <v/>
      </c>
      <c r="DL9" s="20" t="str">
        <f t="shared" si="12"/>
        <v/>
      </c>
      <c r="DM9" s="20" t="str">
        <f t="shared" si="13"/>
        <v/>
      </c>
      <c r="DN9" s="20" t="str">
        <f t="shared" si="14"/>
        <v/>
      </c>
      <c r="DO9" s="20" t="str">
        <f t="shared" si="15"/>
        <v/>
      </c>
      <c r="DP9" s="20" t="str">
        <f t="shared" si="16"/>
        <v/>
      </c>
      <c r="DQ9" s="20" t="str">
        <f t="shared" si="17"/>
        <v/>
      </c>
      <c r="DR9" s="20" t="str">
        <f t="shared" si="18"/>
        <v/>
      </c>
      <c r="DS9" s="20" t="str">
        <f t="shared" si="19"/>
        <v/>
      </c>
      <c r="DT9" s="20" t="str">
        <f t="shared" si="20"/>
        <v/>
      </c>
      <c r="DU9" s="20" t="str">
        <f t="shared" si="21"/>
        <v/>
      </c>
      <c r="DV9" s="20" t="str">
        <f t="shared" si="22"/>
        <v/>
      </c>
      <c r="DW9" s="20" t="str">
        <f t="shared" si="23"/>
        <v/>
      </c>
      <c r="DX9" s="20" t="str">
        <f t="shared" si="24"/>
        <v/>
      </c>
      <c r="DY9" s="20" t="str">
        <f t="shared" si="25"/>
        <v/>
      </c>
      <c r="DZ9" s="20" t="str">
        <f t="shared" si="26"/>
        <v/>
      </c>
      <c r="EA9" s="20" t="str">
        <f t="shared" si="27"/>
        <v/>
      </c>
      <c r="EB9" s="20" t="str">
        <f t="shared" si="28"/>
        <v/>
      </c>
      <c r="EC9" s="20" t="str">
        <f t="shared" si="29"/>
        <v/>
      </c>
      <c r="ED9" s="20" t="str">
        <f t="shared" si="30"/>
        <v/>
      </c>
      <c r="EE9" s="20" t="str">
        <f t="shared" si="31"/>
        <v/>
      </c>
    </row>
    <row r="10" spans="1:135" ht="11.25" customHeight="1">
      <c r="A10" s="43" t="s">
        <v>134</v>
      </c>
      <c r="B10" s="43" t="s">
        <v>72</v>
      </c>
      <c r="C10" s="43" t="s">
        <v>50</v>
      </c>
      <c r="D10" s="43"/>
      <c r="E10" s="44">
        <v>1</v>
      </c>
      <c r="F10" s="43" t="s">
        <v>136</v>
      </c>
      <c r="G10" s="45">
        <v>3192</v>
      </c>
      <c r="H10" s="45"/>
      <c r="I10" s="46">
        <v>1</v>
      </c>
      <c r="J10" s="45"/>
      <c r="K10" s="47"/>
      <c r="L10" s="46">
        <v>1</v>
      </c>
      <c r="M10" s="48"/>
      <c r="N10" s="47"/>
      <c r="O10" s="44">
        <f t="shared" si="0"/>
        <v>3</v>
      </c>
      <c r="P10" s="44">
        <f t="shared" si="1"/>
        <v>9</v>
      </c>
      <c r="Q10" s="44">
        <f t="shared" si="2"/>
        <v>1908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DC10" s="20" t="str">
        <f t="shared" si="3"/>
        <v/>
      </c>
      <c r="DD10" s="20" t="str">
        <f t="shared" si="4"/>
        <v/>
      </c>
      <c r="DE10" s="20" t="str">
        <f t="shared" si="5"/>
        <v/>
      </c>
      <c r="DF10" s="20" t="str">
        <f t="shared" si="6"/>
        <v/>
      </c>
      <c r="DG10" s="20" t="str">
        <f t="shared" si="7"/>
        <v/>
      </c>
      <c r="DH10" s="20" t="str">
        <f t="shared" si="8"/>
        <v/>
      </c>
      <c r="DI10" s="20" t="str">
        <f t="shared" si="9"/>
        <v/>
      </c>
      <c r="DJ10" s="20" t="str">
        <f t="shared" si="10"/>
        <v/>
      </c>
      <c r="DK10" s="20" t="str">
        <f t="shared" si="11"/>
        <v/>
      </c>
      <c r="DL10" s="20" t="str">
        <f t="shared" si="12"/>
        <v/>
      </c>
      <c r="DM10" s="20" t="str">
        <f t="shared" si="13"/>
        <v/>
      </c>
      <c r="DN10" s="20" t="str">
        <f t="shared" si="14"/>
        <v/>
      </c>
      <c r="DO10" s="20" t="str">
        <f t="shared" si="15"/>
        <v/>
      </c>
      <c r="DP10" s="20" t="str">
        <f t="shared" si="16"/>
        <v/>
      </c>
      <c r="DQ10" s="20" t="str">
        <f t="shared" si="17"/>
        <v/>
      </c>
      <c r="DR10" s="20" t="str">
        <f t="shared" si="18"/>
        <v/>
      </c>
      <c r="DS10" s="20" t="str">
        <f t="shared" si="19"/>
        <v/>
      </c>
      <c r="DT10" s="20" t="str">
        <f t="shared" si="20"/>
        <v/>
      </c>
      <c r="DU10" s="20" t="str">
        <f t="shared" si="21"/>
        <v/>
      </c>
      <c r="DV10" s="20" t="str">
        <f t="shared" si="22"/>
        <v/>
      </c>
      <c r="DW10" s="20" t="str">
        <f t="shared" si="23"/>
        <v/>
      </c>
      <c r="DX10" s="20" t="str">
        <f t="shared" si="24"/>
        <v/>
      </c>
      <c r="DY10" s="20" t="str">
        <f t="shared" si="25"/>
        <v/>
      </c>
      <c r="DZ10" s="20" t="str">
        <f t="shared" si="26"/>
        <v/>
      </c>
      <c r="EA10" s="20" t="str">
        <f t="shared" si="27"/>
        <v/>
      </c>
      <c r="EB10" s="20" t="str">
        <f t="shared" si="28"/>
        <v/>
      </c>
      <c r="EC10" s="20" t="str">
        <f t="shared" si="29"/>
        <v/>
      </c>
      <c r="ED10" s="20" t="str">
        <f t="shared" si="30"/>
        <v/>
      </c>
      <c r="EE10" s="20" t="str">
        <f t="shared" si="31"/>
        <v/>
      </c>
    </row>
    <row r="11" spans="1:135" ht="11.25" customHeight="1">
      <c r="A11" s="43" t="s">
        <v>134</v>
      </c>
      <c r="B11" s="43" t="s">
        <v>72</v>
      </c>
      <c r="C11" s="43" t="s">
        <v>50</v>
      </c>
      <c r="D11" s="43"/>
      <c r="E11" s="44">
        <v>2</v>
      </c>
      <c r="F11" s="43" t="s">
        <v>136</v>
      </c>
      <c r="G11" s="45">
        <v>3195</v>
      </c>
      <c r="H11" s="45"/>
      <c r="I11" s="46">
        <v>1</v>
      </c>
      <c r="J11" s="45"/>
      <c r="K11" s="47"/>
      <c r="L11" s="46">
        <v>1</v>
      </c>
      <c r="M11" s="48"/>
      <c r="N11" s="47"/>
      <c r="O11" s="44">
        <f t="shared" si="0"/>
        <v>3</v>
      </c>
      <c r="P11" s="44">
        <f t="shared" si="1"/>
        <v>9</v>
      </c>
      <c r="Q11" s="44">
        <f t="shared" si="2"/>
        <v>1908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DC11" s="20" t="str">
        <f t="shared" si="3"/>
        <v/>
      </c>
      <c r="DD11" s="20" t="str">
        <f t="shared" si="4"/>
        <v/>
      </c>
      <c r="DE11" s="20" t="str">
        <f t="shared" si="5"/>
        <v/>
      </c>
      <c r="DF11" s="20" t="str">
        <f t="shared" si="6"/>
        <v/>
      </c>
      <c r="DG11" s="20" t="str">
        <f t="shared" si="7"/>
        <v/>
      </c>
      <c r="DH11" s="20" t="str">
        <f t="shared" si="8"/>
        <v/>
      </c>
      <c r="DI11" s="20" t="str">
        <f t="shared" si="9"/>
        <v/>
      </c>
      <c r="DJ11" s="20" t="str">
        <f t="shared" si="10"/>
        <v/>
      </c>
      <c r="DK11" s="20" t="str">
        <f t="shared" si="11"/>
        <v/>
      </c>
      <c r="DL11" s="20" t="str">
        <f t="shared" si="12"/>
        <v/>
      </c>
      <c r="DM11" s="20" t="str">
        <f t="shared" si="13"/>
        <v/>
      </c>
      <c r="DN11" s="20" t="str">
        <f t="shared" si="14"/>
        <v/>
      </c>
      <c r="DO11" s="20" t="str">
        <f t="shared" si="15"/>
        <v/>
      </c>
      <c r="DP11" s="20" t="str">
        <f t="shared" si="16"/>
        <v/>
      </c>
      <c r="DQ11" s="20" t="str">
        <f t="shared" si="17"/>
        <v/>
      </c>
      <c r="DR11" s="20" t="str">
        <f t="shared" si="18"/>
        <v/>
      </c>
      <c r="DS11" s="20" t="str">
        <f t="shared" si="19"/>
        <v/>
      </c>
      <c r="DT11" s="20" t="str">
        <f t="shared" si="20"/>
        <v/>
      </c>
      <c r="DU11" s="20" t="str">
        <f t="shared" si="21"/>
        <v/>
      </c>
      <c r="DV11" s="20" t="str">
        <f t="shared" si="22"/>
        <v/>
      </c>
      <c r="DW11" s="20" t="str">
        <f t="shared" si="23"/>
        <v/>
      </c>
      <c r="DX11" s="20" t="str">
        <f t="shared" si="24"/>
        <v/>
      </c>
      <c r="DY11" s="20" t="str">
        <f t="shared" si="25"/>
        <v/>
      </c>
      <c r="DZ11" s="20" t="str">
        <f t="shared" si="26"/>
        <v/>
      </c>
      <c r="EA11" s="20" t="str">
        <f t="shared" si="27"/>
        <v/>
      </c>
      <c r="EB11" s="20" t="str">
        <f t="shared" si="28"/>
        <v/>
      </c>
      <c r="EC11" s="20" t="str">
        <f t="shared" si="29"/>
        <v/>
      </c>
      <c r="ED11" s="20" t="str">
        <f t="shared" si="30"/>
        <v/>
      </c>
      <c r="EE11" s="20" t="str">
        <f t="shared" si="31"/>
        <v/>
      </c>
    </row>
    <row r="12" spans="1:135" ht="11.25" customHeight="1">
      <c r="A12" s="43" t="s">
        <v>134</v>
      </c>
      <c r="B12" s="43" t="s">
        <v>72</v>
      </c>
      <c r="C12" s="43" t="s">
        <v>50</v>
      </c>
      <c r="D12" s="43"/>
      <c r="E12" s="44">
        <v>1</v>
      </c>
      <c r="F12" s="43" t="s">
        <v>136</v>
      </c>
      <c r="G12" s="45">
        <v>3204</v>
      </c>
      <c r="H12" s="45"/>
      <c r="I12" s="46">
        <v>1</v>
      </c>
      <c r="J12" s="45"/>
      <c r="K12" s="47"/>
      <c r="L12" s="46">
        <v>1</v>
      </c>
      <c r="M12" s="48"/>
      <c r="N12" s="47"/>
      <c r="O12" s="44">
        <f t="shared" si="0"/>
        <v>1</v>
      </c>
      <c r="P12" s="44">
        <f t="shared" si="1"/>
        <v>10</v>
      </c>
      <c r="Q12" s="44">
        <f t="shared" si="2"/>
        <v>1908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DC12" s="20" t="str">
        <f t="shared" si="3"/>
        <v/>
      </c>
      <c r="DD12" s="20" t="str">
        <f t="shared" si="4"/>
        <v/>
      </c>
      <c r="DE12" s="20" t="str">
        <f t="shared" si="5"/>
        <v/>
      </c>
      <c r="DF12" s="20" t="str">
        <f t="shared" si="6"/>
        <v/>
      </c>
      <c r="DG12" s="20" t="str">
        <f t="shared" si="7"/>
        <v/>
      </c>
      <c r="DH12" s="20" t="str">
        <f t="shared" si="8"/>
        <v/>
      </c>
      <c r="DI12" s="20" t="str">
        <f t="shared" si="9"/>
        <v/>
      </c>
      <c r="DJ12" s="20" t="str">
        <f t="shared" si="10"/>
        <v/>
      </c>
      <c r="DK12" s="20" t="str">
        <f t="shared" si="11"/>
        <v/>
      </c>
      <c r="DL12" s="20" t="str">
        <f t="shared" si="12"/>
        <v/>
      </c>
      <c r="DM12" s="20" t="str">
        <f t="shared" si="13"/>
        <v/>
      </c>
      <c r="DN12" s="20" t="str">
        <f t="shared" si="14"/>
        <v/>
      </c>
      <c r="DO12" s="20" t="str">
        <f t="shared" si="15"/>
        <v/>
      </c>
      <c r="DP12" s="20" t="str">
        <f t="shared" si="16"/>
        <v/>
      </c>
      <c r="DQ12" s="20" t="str">
        <f t="shared" si="17"/>
        <v/>
      </c>
      <c r="DR12" s="20" t="str">
        <f t="shared" si="18"/>
        <v/>
      </c>
      <c r="DS12" s="20" t="str">
        <f t="shared" si="19"/>
        <v/>
      </c>
      <c r="DT12" s="20" t="str">
        <f t="shared" si="20"/>
        <v/>
      </c>
      <c r="DU12" s="20" t="str">
        <f t="shared" si="21"/>
        <v/>
      </c>
      <c r="DV12" s="20" t="str">
        <f t="shared" si="22"/>
        <v/>
      </c>
      <c r="DW12" s="20" t="str">
        <f t="shared" si="23"/>
        <v/>
      </c>
      <c r="DX12" s="20" t="str">
        <f t="shared" si="24"/>
        <v/>
      </c>
      <c r="DY12" s="20" t="str">
        <f t="shared" si="25"/>
        <v/>
      </c>
      <c r="DZ12" s="20" t="str">
        <f t="shared" si="26"/>
        <v/>
      </c>
      <c r="EA12" s="20" t="str">
        <f t="shared" si="27"/>
        <v/>
      </c>
      <c r="EB12" s="20" t="str">
        <f t="shared" si="28"/>
        <v/>
      </c>
      <c r="EC12" s="20" t="str">
        <f t="shared" si="29"/>
        <v/>
      </c>
      <c r="ED12" s="20" t="str">
        <f t="shared" si="30"/>
        <v/>
      </c>
      <c r="EE12" s="20" t="str">
        <f t="shared" si="31"/>
        <v/>
      </c>
    </row>
    <row r="13" spans="1:135" ht="11.25" customHeight="1">
      <c r="A13" s="43" t="s">
        <v>134</v>
      </c>
      <c r="B13" s="43" t="s">
        <v>72</v>
      </c>
      <c r="C13" s="43" t="s">
        <v>50</v>
      </c>
      <c r="D13" s="43"/>
      <c r="E13" s="44">
        <v>2</v>
      </c>
      <c r="F13" s="43" t="s">
        <v>136</v>
      </c>
      <c r="G13" s="45">
        <v>3205</v>
      </c>
      <c r="H13" s="45"/>
      <c r="I13" s="46">
        <v>1</v>
      </c>
      <c r="J13" s="45"/>
      <c r="K13" s="47"/>
      <c r="L13" s="46">
        <v>1</v>
      </c>
      <c r="M13" s="48"/>
      <c r="N13" s="47"/>
      <c r="O13" s="44">
        <f t="shared" si="0"/>
        <v>1</v>
      </c>
      <c r="P13" s="44">
        <f t="shared" si="1"/>
        <v>10</v>
      </c>
      <c r="Q13" s="44">
        <f t="shared" si="2"/>
        <v>1908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DC13" s="20" t="str">
        <f t="shared" si="3"/>
        <v/>
      </c>
      <c r="DD13" s="20" t="str">
        <f t="shared" si="4"/>
        <v/>
      </c>
      <c r="DE13" s="20" t="str">
        <f t="shared" si="5"/>
        <v/>
      </c>
      <c r="DF13" s="20" t="str">
        <f t="shared" si="6"/>
        <v/>
      </c>
      <c r="DG13" s="20" t="str">
        <f t="shared" si="7"/>
        <v/>
      </c>
      <c r="DH13" s="20" t="str">
        <f t="shared" si="8"/>
        <v/>
      </c>
      <c r="DI13" s="20" t="str">
        <f t="shared" si="9"/>
        <v/>
      </c>
      <c r="DJ13" s="20" t="str">
        <f t="shared" si="10"/>
        <v/>
      </c>
      <c r="DK13" s="20" t="str">
        <f t="shared" si="11"/>
        <v/>
      </c>
      <c r="DL13" s="20" t="str">
        <f t="shared" si="12"/>
        <v/>
      </c>
      <c r="DM13" s="20" t="str">
        <f t="shared" si="13"/>
        <v/>
      </c>
      <c r="DN13" s="20" t="str">
        <f t="shared" si="14"/>
        <v/>
      </c>
      <c r="DO13" s="20" t="str">
        <f t="shared" si="15"/>
        <v/>
      </c>
      <c r="DP13" s="20" t="str">
        <f t="shared" si="16"/>
        <v/>
      </c>
      <c r="DQ13" s="20" t="str">
        <f t="shared" si="17"/>
        <v/>
      </c>
      <c r="DR13" s="20" t="str">
        <f t="shared" si="18"/>
        <v/>
      </c>
      <c r="DS13" s="20" t="str">
        <f t="shared" si="19"/>
        <v/>
      </c>
      <c r="DT13" s="20" t="str">
        <f t="shared" si="20"/>
        <v/>
      </c>
      <c r="DU13" s="20" t="str">
        <f t="shared" si="21"/>
        <v/>
      </c>
      <c r="DV13" s="20" t="str">
        <f t="shared" si="22"/>
        <v/>
      </c>
      <c r="DW13" s="20" t="str">
        <f t="shared" si="23"/>
        <v/>
      </c>
      <c r="DX13" s="20" t="str">
        <f t="shared" si="24"/>
        <v/>
      </c>
      <c r="DY13" s="20" t="str">
        <f t="shared" si="25"/>
        <v/>
      </c>
      <c r="DZ13" s="20" t="str">
        <f t="shared" si="26"/>
        <v/>
      </c>
      <c r="EA13" s="20" t="str">
        <f t="shared" si="27"/>
        <v/>
      </c>
      <c r="EB13" s="20" t="str">
        <f t="shared" si="28"/>
        <v/>
      </c>
      <c r="EC13" s="20" t="str">
        <f t="shared" si="29"/>
        <v/>
      </c>
      <c r="ED13" s="20" t="str">
        <f t="shared" si="30"/>
        <v/>
      </c>
      <c r="EE13" s="20" t="str">
        <f t="shared" si="31"/>
        <v/>
      </c>
    </row>
    <row r="14" spans="1:135" ht="11.25" customHeight="1">
      <c r="A14" s="43" t="s">
        <v>134</v>
      </c>
      <c r="B14" s="43" t="s">
        <v>72</v>
      </c>
      <c r="C14" s="43" t="s">
        <v>50</v>
      </c>
      <c r="D14" s="43"/>
      <c r="E14" s="44">
        <v>2</v>
      </c>
      <c r="F14" s="43" t="s">
        <v>136</v>
      </c>
      <c r="G14" s="45">
        <v>3211</v>
      </c>
      <c r="H14" s="45"/>
      <c r="I14" s="46">
        <v>1</v>
      </c>
      <c r="J14" s="45"/>
      <c r="K14" s="47"/>
      <c r="L14" s="46">
        <v>1</v>
      </c>
      <c r="M14" s="48"/>
      <c r="N14" s="47"/>
      <c r="O14" s="44">
        <f t="shared" si="0"/>
        <v>2</v>
      </c>
      <c r="P14" s="44">
        <f t="shared" si="1"/>
        <v>10</v>
      </c>
      <c r="Q14" s="44">
        <f t="shared" si="2"/>
        <v>1908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DC14" s="20" t="str">
        <f t="shared" si="3"/>
        <v/>
      </c>
      <c r="DD14" s="20" t="str">
        <f t="shared" si="4"/>
        <v/>
      </c>
      <c r="DE14" s="20" t="str">
        <f t="shared" si="5"/>
        <v/>
      </c>
      <c r="DF14" s="20" t="str">
        <f t="shared" si="6"/>
        <v/>
      </c>
      <c r="DG14" s="20" t="str">
        <f t="shared" si="7"/>
        <v/>
      </c>
      <c r="DH14" s="20" t="str">
        <f t="shared" si="8"/>
        <v/>
      </c>
      <c r="DI14" s="20" t="str">
        <f t="shared" si="9"/>
        <v/>
      </c>
      <c r="DJ14" s="20" t="str">
        <f t="shared" si="10"/>
        <v/>
      </c>
      <c r="DK14" s="20" t="str">
        <f t="shared" si="11"/>
        <v/>
      </c>
      <c r="DL14" s="20" t="str">
        <f t="shared" si="12"/>
        <v/>
      </c>
      <c r="DM14" s="20" t="str">
        <f t="shared" si="13"/>
        <v/>
      </c>
      <c r="DN14" s="20" t="str">
        <f t="shared" si="14"/>
        <v/>
      </c>
      <c r="DO14" s="20" t="str">
        <f t="shared" si="15"/>
        <v/>
      </c>
      <c r="DP14" s="20" t="str">
        <f t="shared" si="16"/>
        <v/>
      </c>
      <c r="DQ14" s="20" t="str">
        <f t="shared" si="17"/>
        <v/>
      </c>
      <c r="DR14" s="20" t="str">
        <f t="shared" si="18"/>
        <v/>
      </c>
      <c r="DS14" s="20" t="str">
        <f t="shared" si="19"/>
        <v/>
      </c>
      <c r="DT14" s="20" t="str">
        <f t="shared" si="20"/>
        <v/>
      </c>
      <c r="DU14" s="20" t="str">
        <f t="shared" si="21"/>
        <v/>
      </c>
      <c r="DV14" s="20" t="str">
        <f t="shared" si="22"/>
        <v/>
      </c>
      <c r="DW14" s="20" t="str">
        <f t="shared" si="23"/>
        <v/>
      </c>
      <c r="DX14" s="20" t="str">
        <f t="shared" si="24"/>
        <v/>
      </c>
      <c r="DY14" s="20" t="str">
        <f t="shared" si="25"/>
        <v/>
      </c>
      <c r="DZ14" s="20" t="str">
        <f t="shared" si="26"/>
        <v/>
      </c>
      <c r="EA14" s="20" t="str">
        <f t="shared" si="27"/>
        <v/>
      </c>
      <c r="EB14" s="20" t="str">
        <f t="shared" si="28"/>
        <v/>
      </c>
      <c r="EC14" s="20" t="str">
        <f t="shared" si="29"/>
        <v/>
      </c>
      <c r="ED14" s="20" t="str">
        <f t="shared" si="30"/>
        <v/>
      </c>
      <c r="EE14" s="20" t="str">
        <f t="shared" si="31"/>
        <v/>
      </c>
    </row>
    <row r="15" spans="1:135" ht="11.25" customHeight="1">
      <c r="A15" s="43" t="s">
        <v>134</v>
      </c>
      <c r="B15" s="43" t="s">
        <v>72</v>
      </c>
      <c r="C15" s="43" t="s">
        <v>50</v>
      </c>
      <c r="D15" s="43"/>
      <c r="E15" s="44">
        <v>6</v>
      </c>
      <c r="F15" s="43" t="s">
        <v>136</v>
      </c>
      <c r="G15" s="45">
        <v>3214</v>
      </c>
      <c r="H15" s="45"/>
      <c r="I15" s="46">
        <v>1</v>
      </c>
      <c r="J15" s="45"/>
      <c r="K15" s="47"/>
      <c r="L15" s="46">
        <v>1</v>
      </c>
      <c r="M15" s="48"/>
      <c r="N15" s="47"/>
      <c r="O15" s="44">
        <f t="shared" si="0"/>
        <v>2</v>
      </c>
      <c r="P15" s="44">
        <f t="shared" si="1"/>
        <v>10</v>
      </c>
      <c r="Q15" s="44">
        <f t="shared" si="2"/>
        <v>1908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DC15" s="20" t="str">
        <f t="shared" si="3"/>
        <v/>
      </c>
      <c r="DD15" s="20" t="str">
        <f t="shared" si="4"/>
        <v/>
      </c>
      <c r="DE15" s="20" t="str">
        <f t="shared" si="5"/>
        <v/>
      </c>
      <c r="DF15" s="20" t="str">
        <f t="shared" si="6"/>
        <v/>
      </c>
      <c r="DG15" s="20" t="str">
        <f t="shared" si="7"/>
        <v/>
      </c>
      <c r="DH15" s="20" t="str">
        <f t="shared" si="8"/>
        <v/>
      </c>
      <c r="DI15" s="20" t="str">
        <f t="shared" si="9"/>
        <v/>
      </c>
      <c r="DJ15" s="20" t="str">
        <f t="shared" si="10"/>
        <v/>
      </c>
      <c r="DK15" s="20" t="str">
        <f t="shared" si="11"/>
        <v/>
      </c>
      <c r="DL15" s="20" t="str">
        <f t="shared" si="12"/>
        <v/>
      </c>
      <c r="DM15" s="20" t="str">
        <f t="shared" si="13"/>
        <v/>
      </c>
      <c r="DN15" s="20" t="str">
        <f t="shared" si="14"/>
        <v/>
      </c>
      <c r="DO15" s="20" t="str">
        <f t="shared" si="15"/>
        <v/>
      </c>
      <c r="DP15" s="20" t="str">
        <f t="shared" si="16"/>
        <v/>
      </c>
      <c r="DQ15" s="20" t="str">
        <f t="shared" si="17"/>
        <v/>
      </c>
      <c r="DR15" s="20" t="str">
        <f t="shared" si="18"/>
        <v/>
      </c>
      <c r="DS15" s="20" t="str">
        <f t="shared" si="19"/>
        <v/>
      </c>
      <c r="DT15" s="20" t="str">
        <f t="shared" si="20"/>
        <v/>
      </c>
      <c r="DU15" s="20" t="str">
        <f t="shared" si="21"/>
        <v/>
      </c>
      <c r="DV15" s="20" t="str">
        <f t="shared" si="22"/>
        <v/>
      </c>
      <c r="DW15" s="20" t="str">
        <f t="shared" si="23"/>
        <v/>
      </c>
      <c r="DX15" s="20" t="str">
        <f t="shared" si="24"/>
        <v/>
      </c>
      <c r="DY15" s="20" t="str">
        <f t="shared" si="25"/>
        <v/>
      </c>
      <c r="DZ15" s="20" t="str">
        <f t="shared" si="26"/>
        <v/>
      </c>
      <c r="EA15" s="20" t="str">
        <f t="shared" si="27"/>
        <v/>
      </c>
      <c r="EB15" s="20" t="str">
        <f t="shared" si="28"/>
        <v/>
      </c>
      <c r="EC15" s="20" t="str">
        <f t="shared" si="29"/>
        <v/>
      </c>
      <c r="ED15" s="20" t="str">
        <f t="shared" si="30"/>
        <v/>
      </c>
      <c r="EE15" s="20" t="str">
        <f t="shared" si="31"/>
        <v/>
      </c>
    </row>
    <row r="16" spans="1:135" ht="11.25" customHeight="1">
      <c r="A16" s="43" t="s">
        <v>134</v>
      </c>
      <c r="B16" s="43" t="s">
        <v>72</v>
      </c>
      <c r="C16" s="43" t="s">
        <v>50</v>
      </c>
      <c r="D16" s="43"/>
      <c r="E16" s="44">
        <v>3</v>
      </c>
      <c r="F16" s="43" t="s">
        <v>136</v>
      </c>
      <c r="G16" s="45">
        <v>3215</v>
      </c>
      <c r="H16" s="45"/>
      <c r="I16" s="46">
        <v>1</v>
      </c>
      <c r="J16" s="45"/>
      <c r="K16" s="47"/>
      <c r="L16" s="46">
        <v>1</v>
      </c>
      <c r="M16" s="48"/>
      <c r="N16" s="47"/>
      <c r="O16" s="44">
        <f t="shared" si="0"/>
        <v>2</v>
      </c>
      <c r="P16" s="44">
        <f t="shared" si="1"/>
        <v>10</v>
      </c>
      <c r="Q16" s="44">
        <f t="shared" si="2"/>
        <v>1908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DC16" s="20" t="str">
        <f t="shared" si="3"/>
        <v/>
      </c>
      <c r="DD16" s="20" t="str">
        <f t="shared" si="4"/>
        <v/>
      </c>
      <c r="DE16" s="20" t="str">
        <f t="shared" si="5"/>
        <v/>
      </c>
      <c r="DF16" s="20" t="str">
        <f t="shared" si="6"/>
        <v/>
      </c>
      <c r="DG16" s="20" t="str">
        <f t="shared" si="7"/>
        <v/>
      </c>
      <c r="DH16" s="20" t="str">
        <f t="shared" si="8"/>
        <v/>
      </c>
      <c r="DI16" s="20" t="str">
        <f t="shared" si="9"/>
        <v/>
      </c>
      <c r="DJ16" s="20" t="str">
        <f t="shared" si="10"/>
        <v/>
      </c>
      <c r="DK16" s="20" t="str">
        <f t="shared" si="11"/>
        <v/>
      </c>
      <c r="DL16" s="20" t="str">
        <f t="shared" si="12"/>
        <v/>
      </c>
      <c r="DM16" s="20" t="str">
        <f t="shared" si="13"/>
        <v/>
      </c>
      <c r="DN16" s="20" t="str">
        <f t="shared" si="14"/>
        <v/>
      </c>
      <c r="DO16" s="20" t="str">
        <f t="shared" si="15"/>
        <v/>
      </c>
      <c r="DP16" s="20" t="str">
        <f t="shared" si="16"/>
        <v/>
      </c>
      <c r="DQ16" s="20" t="str">
        <f t="shared" si="17"/>
        <v/>
      </c>
      <c r="DR16" s="20" t="str">
        <f t="shared" si="18"/>
        <v/>
      </c>
      <c r="DS16" s="20" t="str">
        <f t="shared" si="19"/>
        <v/>
      </c>
      <c r="DT16" s="20" t="str">
        <f t="shared" si="20"/>
        <v/>
      </c>
      <c r="DU16" s="20" t="str">
        <f t="shared" si="21"/>
        <v/>
      </c>
      <c r="DV16" s="20" t="str">
        <f t="shared" si="22"/>
        <v/>
      </c>
      <c r="DW16" s="20" t="str">
        <f t="shared" si="23"/>
        <v/>
      </c>
      <c r="DX16" s="20" t="str">
        <f t="shared" si="24"/>
        <v/>
      </c>
      <c r="DY16" s="20" t="str">
        <f t="shared" si="25"/>
        <v/>
      </c>
      <c r="DZ16" s="20" t="str">
        <f t="shared" si="26"/>
        <v/>
      </c>
      <c r="EA16" s="20" t="str">
        <f t="shared" si="27"/>
        <v/>
      </c>
      <c r="EB16" s="20" t="str">
        <f t="shared" si="28"/>
        <v/>
      </c>
      <c r="EC16" s="20" t="str">
        <f t="shared" si="29"/>
        <v/>
      </c>
      <c r="ED16" s="20" t="str">
        <f t="shared" si="30"/>
        <v/>
      </c>
      <c r="EE16" s="20" t="str">
        <f t="shared" si="31"/>
        <v/>
      </c>
    </row>
    <row r="17" spans="1:135" ht="11.25" customHeight="1">
      <c r="A17" s="43" t="s">
        <v>134</v>
      </c>
      <c r="B17" s="43" t="s">
        <v>72</v>
      </c>
      <c r="C17" s="43" t="s">
        <v>50</v>
      </c>
      <c r="D17" s="43"/>
      <c r="E17" s="44">
        <v>2</v>
      </c>
      <c r="F17" s="43" t="s">
        <v>136</v>
      </c>
      <c r="G17" s="45">
        <v>3222</v>
      </c>
      <c r="H17" s="45"/>
      <c r="I17" s="46">
        <v>1</v>
      </c>
      <c r="J17" s="45"/>
      <c r="K17" s="47"/>
      <c r="L17" s="46">
        <v>1</v>
      </c>
      <c r="M17" s="48"/>
      <c r="N17" s="47"/>
      <c r="O17" s="44">
        <f t="shared" si="0"/>
        <v>3</v>
      </c>
      <c r="P17" s="44">
        <f t="shared" si="1"/>
        <v>10</v>
      </c>
      <c r="Q17" s="44">
        <f t="shared" si="2"/>
        <v>1908</v>
      </c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DC17" s="20" t="str">
        <f t="shared" si="3"/>
        <v/>
      </c>
      <c r="DD17" s="20" t="str">
        <f t="shared" si="4"/>
        <v/>
      </c>
      <c r="DE17" s="20" t="str">
        <f t="shared" si="5"/>
        <v/>
      </c>
      <c r="DF17" s="20" t="str">
        <f t="shared" si="6"/>
        <v/>
      </c>
      <c r="DG17" s="20" t="str">
        <f t="shared" si="7"/>
        <v/>
      </c>
      <c r="DH17" s="20" t="str">
        <f t="shared" si="8"/>
        <v/>
      </c>
      <c r="DI17" s="20" t="str">
        <f t="shared" si="9"/>
        <v/>
      </c>
      <c r="DJ17" s="20" t="str">
        <f t="shared" si="10"/>
        <v/>
      </c>
      <c r="DK17" s="20" t="str">
        <f t="shared" si="11"/>
        <v/>
      </c>
      <c r="DL17" s="20" t="str">
        <f t="shared" si="12"/>
        <v/>
      </c>
      <c r="DM17" s="20" t="str">
        <f t="shared" si="13"/>
        <v/>
      </c>
      <c r="DN17" s="20" t="str">
        <f t="shared" si="14"/>
        <v/>
      </c>
      <c r="DO17" s="20" t="str">
        <f t="shared" si="15"/>
        <v/>
      </c>
      <c r="DP17" s="20" t="str">
        <f t="shared" si="16"/>
        <v/>
      </c>
      <c r="DQ17" s="20" t="str">
        <f t="shared" si="17"/>
        <v/>
      </c>
      <c r="DR17" s="20" t="str">
        <f t="shared" si="18"/>
        <v/>
      </c>
      <c r="DS17" s="20" t="str">
        <f t="shared" si="19"/>
        <v/>
      </c>
      <c r="DT17" s="20" t="str">
        <f t="shared" si="20"/>
        <v/>
      </c>
      <c r="DU17" s="20" t="str">
        <f t="shared" si="21"/>
        <v/>
      </c>
      <c r="DV17" s="20" t="str">
        <f t="shared" si="22"/>
        <v/>
      </c>
      <c r="DW17" s="20" t="str">
        <f t="shared" si="23"/>
        <v/>
      </c>
      <c r="DX17" s="20" t="str">
        <f t="shared" si="24"/>
        <v/>
      </c>
      <c r="DY17" s="20" t="str">
        <f t="shared" si="25"/>
        <v/>
      </c>
      <c r="DZ17" s="20" t="str">
        <f t="shared" si="26"/>
        <v/>
      </c>
      <c r="EA17" s="20" t="str">
        <f t="shared" si="27"/>
        <v/>
      </c>
      <c r="EB17" s="20" t="str">
        <f t="shared" si="28"/>
        <v/>
      </c>
      <c r="EC17" s="20" t="str">
        <f t="shared" si="29"/>
        <v/>
      </c>
      <c r="ED17" s="20" t="str">
        <f t="shared" si="30"/>
        <v/>
      </c>
      <c r="EE17" s="20" t="str">
        <f t="shared" si="31"/>
        <v/>
      </c>
    </row>
    <row r="18" spans="1:135" ht="11.25" customHeight="1">
      <c r="A18" s="43" t="s">
        <v>134</v>
      </c>
      <c r="B18" s="43" t="s">
        <v>72</v>
      </c>
      <c r="C18" s="43" t="s">
        <v>50</v>
      </c>
      <c r="D18" s="43"/>
      <c r="E18" s="44">
        <v>3</v>
      </c>
      <c r="F18" s="43" t="s">
        <v>136</v>
      </c>
      <c r="G18" s="45">
        <v>3225</v>
      </c>
      <c r="H18" s="45"/>
      <c r="I18" s="46">
        <v>1</v>
      </c>
      <c r="J18" s="45"/>
      <c r="K18" s="47"/>
      <c r="L18" s="46">
        <v>1</v>
      </c>
      <c r="M18" s="48"/>
      <c r="N18" s="47"/>
      <c r="O18" s="44">
        <f t="shared" si="0"/>
        <v>3</v>
      </c>
      <c r="P18" s="44">
        <f t="shared" si="1"/>
        <v>10</v>
      </c>
      <c r="Q18" s="44">
        <f t="shared" si="2"/>
        <v>1908</v>
      </c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DC18" s="20" t="str">
        <f t="shared" si="3"/>
        <v/>
      </c>
      <c r="DD18" s="20" t="str">
        <f t="shared" si="4"/>
        <v/>
      </c>
      <c r="DE18" s="20" t="str">
        <f t="shared" si="5"/>
        <v/>
      </c>
      <c r="DF18" s="20" t="str">
        <f t="shared" si="6"/>
        <v/>
      </c>
      <c r="DG18" s="20" t="str">
        <f t="shared" si="7"/>
        <v/>
      </c>
      <c r="DH18" s="20" t="str">
        <f t="shared" si="8"/>
        <v/>
      </c>
      <c r="DI18" s="20" t="str">
        <f t="shared" si="9"/>
        <v/>
      </c>
      <c r="DJ18" s="20" t="str">
        <f t="shared" si="10"/>
        <v/>
      </c>
      <c r="DK18" s="20" t="str">
        <f t="shared" si="11"/>
        <v/>
      </c>
      <c r="DL18" s="20" t="str">
        <f t="shared" si="12"/>
        <v/>
      </c>
      <c r="DM18" s="20" t="str">
        <f t="shared" si="13"/>
        <v/>
      </c>
      <c r="DN18" s="20" t="str">
        <f t="shared" si="14"/>
        <v/>
      </c>
      <c r="DO18" s="20" t="str">
        <f t="shared" si="15"/>
        <v/>
      </c>
      <c r="DP18" s="20" t="str">
        <f t="shared" si="16"/>
        <v/>
      </c>
      <c r="DQ18" s="20" t="str">
        <f t="shared" si="17"/>
        <v/>
      </c>
      <c r="DR18" s="20" t="str">
        <f t="shared" si="18"/>
        <v/>
      </c>
      <c r="DS18" s="20" t="str">
        <f t="shared" si="19"/>
        <v/>
      </c>
      <c r="DT18" s="20" t="str">
        <f t="shared" si="20"/>
        <v/>
      </c>
      <c r="DU18" s="20" t="str">
        <f t="shared" si="21"/>
        <v/>
      </c>
      <c r="DV18" s="20" t="str">
        <f t="shared" si="22"/>
        <v/>
      </c>
      <c r="DW18" s="20" t="str">
        <f t="shared" si="23"/>
        <v/>
      </c>
      <c r="DX18" s="20" t="str">
        <f t="shared" si="24"/>
        <v/>
      </c>
      <c r="DY18" s="20" t="str">
        <f t="shared" si="25"/>
        <v/>
      </c>
      <c r="DZ18" s="20" t="str">
        <f t="shared" si="26"/>
        <v/>
      </c>
      <c r="EA18" s="20" t="str">
        <f t="shared" si="27"/>
        <v/>
      </c>
      <c r="EB18" s="20" t="str">
        <f t="shared" si="28"/>
        <v/>
      </c>
      <c r="EC18" s="20" t="str">
        <f t="shared" si="29"/>
        <v/>
      </c>
      <c r="ED18" s="20" t="str">
        <f t="shared" si="30"/>
        <v/>
      </c>
      <c r="EE18" s="20" t="str">
        <f t="shared" si="31"/>
        <v/>
      </c>
    </row>
    <row r="19" spans="1:135" ht="11.25" customHeight="1">
      <c r="A19" s="43" t="s">
        <v>134</v>
      </c>
      <c r="B19" s="43" t="s">
        <v>72</v>
      </c>
      <c r="C19" s="43" t="s">
        <v>50</v>
      </c>
      <c r="D19" s="43"/>
      <c r="E19" s="44">
        <v>2</v>
      </c>
      <c r="F19" s="43" t="s">
        <v>136</v>
      </c>
      <c r="G19" s="45">
        <v>3229</v>
      </c>
      <c r="H19" s="45"/>
      <c r="I19" s="46">
        <v>1</v>
      </c>
      <c r="J19" s="45"/>
      <c r="K19" s="47"/>
      <c r="L19" s="46">
        <v>1</v>
      </c>
      <c r="M19" s="48"/>
      <c r="N19" s="47"/>
      <c r="O19" s="44">
        <f t="shared" si="0"/>
        <v>1</v>
      </c>
      <c r="P19" s="44">
        <f t="shared" si="1"/>
        <v>11</v>
      </c>
      <c r="Q19" s="44">
        <f t="shared" si="2"/>
        <v>1908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DC19" s="20" t="str">
        <f t="shared" si="3"/>
        <v/>
      </c>
      <c r="DD19" s="20" t="str">
        <f t="shared" si="4"/>
        <v/>
      </c>
      <c r="DE19" s="20" t="str">
        <f t="shared" si="5"/>
        <v/>
      </c>
      <c r="DF19" s="20" t="str">
        <f t="shared" si="6"/>
        <v/>
      </c>
      <c r="DG19" s="20" t="str">
        <f t="shared" si="7"/>
        <v/>
      </c>
      <c r="DH19" s="20" t="str">
        <f t="shared" si="8"/>
        <v/>
      </c>
      <c r="DI19" s="20" t="str">
        <f t="shared" si="9"/>
        <v/>
      </c>
      <c r="DJ19" s="20" t="str">
        <f t="shared" si="10"/>
        <v/>
      </c>
      <c r="DK19" s="20" t="str">
        <f t="shared" si="11"/>
        <v/>
      </c>
      <c r="DL19" s="20" t="str">
        <f t="shared" si="12"/>
        <v/>
      </c>
      <c r="DM19" s="20" t="str">
        <f t="shared" si="13"/>
        <v/>
      </c>
      <c r="DN19" s="20" t="str">
        <f t="shared" si="14"/>
        <v/>
      </c>
      <c r="DO19" s="20" t="str">
        <f t="shared" si="15"/>
        <v/>
      </c>
      <c r="DP19" s="20" t="str">
        <f t="shared" si="16"/>
        <v/>
      </c>
      <c r="DQ19" s="20" t="str">
        <f t="shared" si="17"/>
        <v/>
      </c>
      <c r="DR19" s="20" t="str">
        <f t="shared" si="18"/>
        <v/>
      </c>
      <c r="DS19" s="20" t="str">
        <f t="shared" si="19"/>
        <v/>
      </c>
      <c r="DT19" s="20" t="str">
        <f t="shared" si="20"/>
        <v/>
      </c>
      <c r="DU19" s="20" t="str">
        <f t="shared" si="21"/>
        <v/>
      </c>
      <c r="DV19" s="20" t="str">
        <f t="shared" si="22"/>
        <v/>
      </c>
      <c r="DW19" s="20" t="str">
        <f t="shared" si="23"/>
        <v/>
      </c>
      <c r="DX19" s="20" t="str">
        <f t="shared" si="24"/>
        <v/>
      </c>
      <c r="DY19" s="20" t="str">
        <f t="shared" si="25"/>
        <v/>
      </c>
      <c r="DZ19" s="20" t="str">
        <f t="shared" si="26"/>
        <v/>
      </c>
      <c r="EA19" s="20" t="str">
        <f t="shared" si="27"/>
        <v/>
      </c>
      <c r="EB19" s="20" t="str">
        <f t="shared" si="28"/>
        <v/>
      </c>
      <c r="EC19" s="20" t="str">
        <f t="shared" si="29"/>
        <v/>
      </c>
      <c r="ED19" s="20" t="str">
        <f t="shared" si="30"/>
        <v/>
      </c>
      <c r="EE19" s="20" t="str">
        <f t="shared" si="31"/>
        <v/>
      </c>
    </row>
    <row r="20" spans="1:135" ht="11.25" customHeight="1">
      <c r="A20" s="43" t="s">
        <v>134</v>
      </c>
      <c r="B20" s="43" t="s">
        <v>72</v>
      </c>
      <c r="C20" s="43" t="s">
        <v>50</v>
      </c>
      <c r="D20" s="43"/>
      <c r="E20" s="44">
        <v>1</v>
      </c>
      <c r="F20" s="43" t="s">
        <v>136</v>
      </c>
      <c r="G20" s="45">
        <v>3233</v>
      </c>
      <c r="H20" s="45"/>
      <c r="I20" s="46">
        <v>1</v>
      </c>
      <c r="J20" s="45"/>
      <c r="K20" s="47"/>
      <c r="L20" s="46">
        <v>1</v>
      </c>
      <c r="M20" s="48"/>
      <c r="N20" s="47"/>
      <c r="O20" s="44">
        <f t="shared" si="0"/>
        <v>1</v>
      </c>
      <c r="P20" s="44">
        <f t="shared" si="1"/>
        <v>11</v>
      </c>
      <c r="Q20" s="44">
        <f t="shared" si="2"/>
        <v>1908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DC20" s="20" t="str">
        <f t="shared" si="3"/>
        <v/>
      </c>
      <c r="DD20" s="20" t="str">
        <f t="shared" si="4"/>
        <v/>
      </c>
      <c r="DE20" s="20" t="str">
        <f t="shared" si="5"/>
        <v/>
      </c>
      <c r="DF20" s="20" t="str">
        <f t="shared" si="6"/>
        <v/>
      </c>
      <c r="DG20" s="20" t="str">
        <f t="shared" si="7"/>
        <v/>
      </c>
      <c r="DH20" s="20" t="str">
        <f t="shared" si="8"/>
        <v/>
      </c>
      <c r="DI20" s="20" t="str">
        <f t="shared" si="9"/>
        <v/>
      </c>
      <c r="DJ20" s="20" t="str">
        <f t="shared" si="10"/>
        <v/>
      </c>
      <c r="DK20" s="20" t="str">
        <f t="shared" si="11"/>
        <v/>
      </c>
      <c r="DL20" s="20" t="str">
        <f t="shared" si="12"/>
        <v/>
      </c>
      <c r="DM20" s="20" t="str">
        <f t="shared" si="13"/>
        <v/>
      </c>
      <c r="DN20" s="20" t="str">
        <f t="shared" si="14"/>
        <v/>
      </c>
      <c r="DO20" s="20" t="str">
        <f t="shared" si="15"/>
        <v/>
      </c>
      <c r="DP20" s="20" t="str">
        <f t="shared" si="16"/>
        <v/>
      </c>
      <c r="DQ20" s="20" t="str">
        <f t="shared" si="17"/>
        <v/>
      </c>
      <c r="DR20" s="20" t="str">
        <f t="shared" si="18"/>
        <v/>
      </c>
      <c r="DS20" s="20" t="str">
        <f t="shared" si="19"/>
        <v/>
      </c>
      <c r="DT20" s="20" t="str">
        <f t="shared" si="20"/>
        <v/>
      </c>
      <c r="DU20" s="20" t="str">
        <f t="shared" si="21"/>
        <v/>
      </c>
      <c r="DV20" s="20" t="str">
        <f t="shared" si="22"/>
        <v/>
      </c>
      <c r="DW20" s="20" t="str">
        <f t="shared" si="23"/>
        <v/>
      </c>
      <c r="DX20" s="20" t="str">
        <f t="shared" si="24"/>
        <v/>
      </c>
      <c r="DY20" s="20" t="str">
        <f t="shared" si="25"/>
        <v/>
      </c>
      <c r="DZ20" s="20" t="str">
        <f t="shared" si="26"/>
        <v/>
      </c>
      <c r="EA20" s="20" t="str">
        <f t="shared" si="27"/>
        <v/>
      </c>
      <c r="EB20" s="20" t="str">
        <f t="shared" si="28"/>
        <v/>
      </c>
      <c r="EC20" s="20" t="str">
        <f t="shared" si="29"/>
        <v/>
      </c>
      <c r="ED20" s="20" t="str">
        <f t="shared" si="30"/>
        <v/>
      </c>
      <c r="EE20" s="20" t="str">
        <f t="shared" si="31"/>
        <v/>
      </c>
    </row>
    <row r="21" spans="1:135" ht="11.25" customHeight="1">
      <c r="A21" s="43" t="s">
        <v>134</v>
      </c>
      <c r="B21" s="43" t="s">
        <v>72</v>
      </c>
      <c r="C21" s="43" t="s">
        <v>50</v>
      </c>
      <c r="D21" s="43"/>
      <c r="E21" s="44">
        <v>1</v>
      </c>
      <c r="F21" s="43" t="s">
        <v>136</v>
      </c>
      <c r="G21" s="45">
        <v>3236</v>
      </c>
      <c r="H21" s="45"/>
      <c r="I21" s="46">
        <v>1</v>
      </c>
      <c r="J21" s="45"/>
      <c r="K21" s="47"/>
      <c r="L21" s="46">
        <v>1</v>
      </c>
      <c r="M21" s="48"/>
      <c r="N21" s="47"/>
      <c r="O21" s="44">
        <f t="shared" si="0"/>
        <v>1</v>
      </c>
      <c r="P21" s="44">
        <f t="shared" si="1"/>
        <v>11</v>
      </c>
      <c r="Q21" s="44">
        <f t="shared" si="2"/>
        <v>1908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DC21" s="20" t="str">
        <f t="shared" si="3"/>
        <v/>
      </c>
      <c r="DD21" s="20" t="str">
        <f t="shared" si="4"/>
        <v/>
      </c>
      <c r="DE21" s="20" t="str">
        <f t="shared" si="5"/>
        <v/>
      </c>
      <c r="DF21" s="20" t="str">
        <f t="shared" si="6"/>
        <v/>
      </c>
      <c r="DG21" s="20" t="str">
        <f t="shared" si="7"/>
        <v/>
      </c>
      <c r="DH21" s="20" t="str">
        <f t="shared" si="8"/>
        <v/>
      </c>
      <c r="DI21" s="20" t="str">
        <f t="shared" si="9"/>
        <v/>
      </c>
      <c r="DJ21" s="20" t="str">
        <f t="shared" si="10"/>
        <v/>
      </c>
      <c r="DK21" s="20" t="str">
        <f t="shared" si="11"/>
        <v/>
      </c>
      <c r="DL21" s="20" t="str">
        <f t="shared" si="12"/>
        <v/>
      </c>
      <c r="DM21" s="20" t="str">
        <f t="shared" si="13"/>
        <v/>
      </c>
      <c r="DN21" s="20" t="str">
        <f t="shared" si="14"/>
        <v/>
      </c>
      <c r="DO21" s="20" t="str">
        <f t="shared" si="15"/>
        <v/>
      </c>
      <c r="DP21" s="20" t="str">
        <f t="shared" si="16"/>
        <v/>
      </c>
      <c r="DQ21" s="20" t="str">
        <f t="shared" si="17"/>
        <v/>
      </c>
      <c r="DR21" s="20" t="str">
        <f t="shared" si="18"/>
        <v/>
      </c>
      <c r="DS21" s="20" t="str">
        <f t="shared" si="19"/>
        <v/>
      </c>
      <c r="DT21" s="20" t="str">
        <f t="shared" si="20"/>
        <v/>
      </c>
      <c r="DU21" s="20" t="str">
        <f t="shared" si="21"/>
        <v/>
      </c>
      <c r="DV21" s="20" t="str">
        <f t="shared" si="22"/>
        <v/>
      </c>
      <c r="DW21" s="20" t="str">
        <f t="shared" si="23"/>
        <v/>
      </c>
      <c r="DX21" s="20" t="str">
        <f t="shared" si="24"/>
        <v/>
      </c>
      <c r="DY21" s="20" t="str">
        <f t="shared" si="25"/>
        <v/>
      </c>
      <c r="DZ21" s="20" t="str">
        <f t="shared" si="26"/>
        <v/>
      </c>
      <c r="EA21" s="20" t="str">
        <f t="shared" si="27"/>
        <v/>
      </c>
      <c r="EB21" s="20" t="str">
        <f t="shared" si="28"/>
        <v/>
      </c>
      <c r="EC21" s="20" t="str">
        <f t="shared" si="29"/>
        <v/>
      </c>
      <c r="ED21" s="20" t="str">
        <f t="shared" si="30"/>
        <v/>
      </c>
      <c r="EE21" s="20" t="str">
        <f t="shared" si="31"/>
        <v/>
      </c>
    </row>
    <row r="22" spans="1:135" ht="11.25" customHeight="1">
      <c r="A22" s="43" t="s">
        <v>134</v>
      </c>
      <c r="B22" s="43" t="s">
        <v>72</v>
      </c>
      <c r="C22" s="43" t="s">
        <v>50</v>
      </c>
      <c r="D22" s="43"/>
      <c r="E22" s="44">
        <v>1</v>
      </c>
      <c r="F22" s="43" t="s">
        <v>136</v>
      </c>
      <c r="G22" s="45">
        <v>3238</v>
      </c>
      <c r="H22" s="45"/>
      <c r="I22" s="46">
        <v>1</v>
      </c>
      <c r="J22" s="45"/>
      <c r="K22" s="47"/>
      <c r="L22" s="46">
        <v>1</v>
      </c>
      <c r="M22" s="48"/>
      <c r="N22" s="47"/>
      <c r="O22" s="44">
        <f t="shared" si="0"/>
        <v>2</v>
      </c>
      <c r="P22" s="44">
        <f t="shared" si="1"/>
        <v>11</v>
      </c>
      <c r="Q22" s="44">
        <f t="shared" si="2"/>
        <v>1908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DC22" s="20" t="str">
        <f t="shared" si="3"/>
        <v/>
      </c>
      <c r="DD22" s="20" t="str">
        <f t="shared" si="4"/>
        <v/>
      </c>
      <c r="DE22" s="20" t="str">
        <f t="shared" si="5"/>
        <v/>
      </c>
      <c r="DF22" s="20" t="str">
        <f t="shared" si="6"/>
        <v/>
      </c>
      <c r="DG22" s="20" t="str">
        <f t="shared" si="7"/>
        <v/>
      </c>
      <c r="DH22" s="20" t="str">
        <f t="shared" si="8"/>
        <v/>
      </c>
      <c r="DI22" s="20" t="str">
        <f t="shared" si="9"/>
        <v/>
      </c>
      <c r="DJ22" s="20" t="str">
        <f t="shared" si="10"/>
        <v/>
      </c>
      <c r="DK22" s="20" t="str">
        <f t="shared" si="11"/>
        <v/>
      </c>
      <c r="DL22" s="20" t="str">
        <f t="shared" si="12"/>
        <v/>
      </c>
      <c r="DM22" s="20" t="str">
        <f t="shared" si="13"/>
        <v/>
      </c>
      <c r="DN22" s="20" t="str">
        <f t="shared" si="14"/>
        <v/>
      </c>
      <c r="DO22" s="20" t="str">
        <f t="shared" si="15"/>
        <v/>
      </c>
      <c r="DP22" s="20" t="str">
        <f t="shared" si="16"/>
        <v/>
      </c>
      <c r="DQ22" s="20" t="str">
        <f t="shared" si="17"/>
        <v/>
      </c>
      <c r="DR22" s="20" t="str">
        <f t="shared" si="18"/>
        <v/>
      </c>
      <c r="DS22" s="20" t="str">
        <f t="shared" si="19"/>
        <v/>
      </c>
      <c r="DT22" s="20" t="str">
        <f t="shared" si="20"/>
        <v/>
      </c>
      <c r="DU22" s="20" t="str">
        <f t="shared" si="21"/>
        <v/>
      </c>
      <c r="DV22" s="20" t="str">
        <f t="shared" si="22"/>
        <v/>
      </c>
      <c r="DW22" s="20" t="str">
        <f t="shared" si="23"/>
        <v/>
      </c>
      <c r="DX22" s="20" t="str">
        <f t="shared" si="24"/>
        <v/>
      </c>
      <c r="DY22" s="20" t="str">
        <f t="shared" si="25"/>
        <v/>
      </c>
      <c r="DZ22" s="20" t="str">
        <f t="shared" si="26"/>
        <v/>
      </c>
      <c r="EA22" s="20" t="str">
        <f t="shared" si="27"/>
        <v/>
      </c>
      <c r="EB22" s="20" t="str">
        <f t="shared" si="28"/>
        <v/>
      </c>
      <c r="EC22" s="20" t="str">
        <f t="shared" si="29"/>
        <v/>
      </c>
      <c r="ED22" s="20" t="str">
        <f t="shared" si="30"/>
        <v/>
      </c>
      <c r="EE22" s="20" t="str">
        <f t="shared" si="31"/>
        <v/>
      </c>
    </row>
    <row r="23" spans="1:135" ht="11.25" customHeight="1">
      <c r="A23" s="43" t="s">
        <v>134</v>
      </c>
      <c r="B23" s="43" t="s">
        <v>72</v>
      </c>
      <c r="C23" s="43" t="s">
        <v>50</v>
      </c>
      <c r="D23" s="43"/>
      <c r="E23" s="44">
        <v>2</v>
      </c>
      <c r="F23" s="43" t="s">
        <v>136</v>
      </c>
      <c r="G23" s="45">
        <v>3426</v>
      </c>
      <c r="H23" s="45"/>
      <c r="I23" s="46">
        <v>1</v>
      </c>
      <c r="J23" s="45"/>
      <c r="K23" s="47"/>
      <c r="L23" s="46">
        <v>1</v>
      </c>
      <c r="M23" s="48"/>
      <c r="N23" s="47"/>
      <c r="O23" s="44">
        <f t="shared" si="0"/>
        <v>2</v>
      </c>
      <c r="P23" s="44">
        <f t="shared" si="1"/>
        <v>5</v>
      </c>
      <c r="Q23" s="44">
        <f t="shared" si="2"/>
        <v>1909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DC23" s="20" t="str">
        <f t="shared" si="3"/>
        <v/>
      </c>
      <c r="DD23" s="20" t="str">
        <f t="shared" si="4"/>
        <v/>
      </c>
      <c r="DE23" s="20" t="str">
        <f t="shared" si="5"/>
        <v/>
      </c>
      <c r="DF23" s="20" t="str">
        <f t="shared" si="6"/>
        <v/>
      </c>
      <c r="DG23" s="20" t="str">
        <f t="shared" si="7"/>
        <v/>
      </c>
      <c r="DH23" s="20" t="str">
        <f t="shared" si="8"/>
        <v/>
      </c>
      <c r="DI23" s="20" t="str">
        <f t="shared" si="9"/>
        <v/>
      </c>
      <c r="DJ23" s="20" t="str">
        <f t="shared" si="10"/>
        <v/>
      </c>
      <c r="DK23" s="20" t="str">
        <f t="shared" si="11"/>
        <v/>
      </c>
      <c r="DL23" s="20" t="str">
        <f t="shared" si="12"/>
        <v/>
      </c>
      <c r="DM23" s="20" t="str">
        <f t="shared" si="13"/>
        <v/>
      </c>
      <c r="DN23" s="20" t="str">
        <f t="shared" si="14"/>
        <v/>
      </c>
      <c r="DO23" s="20" t="str">
        <f t="shared" si="15"/>
        <v/>
      </c>
      <c r="DP23" s="20" t="str">
        <f t="shared" si="16"/>
        <v/>
      </c>
      <c r="DQ23" s="20" t="str">
        <f t="shared" si="17"/>
        <v/>
      </c>
      <c r="DR23" s="20" t="str">
        <f t="shared" si="18"/>
        <v/>
      </c>
      <c r="DS23" s="20" t="str">
        <f t="shared" si="19"/>
        <v/>
      </c>
      <c r="DT23" s="20" t="str">
        <f t="shared" si="20"/>
        <v/>
      </c>
      <c r="DU23" s="20" t="str">
        <f t="shared" si="21"/>
        <v/>
      </c>
      <c r="DV23" s="20" t="str">
        <f t="shared" si="22"/>
        <v/>
      </c>
      <c r="DW23" s="20" t="str">
        <f t="shared" si="23"/>
        <v/>
      </c>
      <c r="DX23" s="20" t="str">
        <f t="shared" si="24"/>
        <v/>
      </c>
      <c r="DY23" s="20" t="str">
        <f t="shared" si="25"/>
        <v/>
      </c>
      <c r="DZ23" s="20" t="str">
        <f t="shared" si="26"/>
        <v/>
      </c>
      <c r="EA23" s="20" t="str">
        <f t="shared" si="27"/>
        <v/>
      </c>
      <c r="EB23" s="20" t="str">
        <f t="shared" si="28"/>
        <v/>
      </c>
      <c r="EC23" s="20" t="str">
        <f t="shared" si="29"/>
        <v/>
      </c>
      <c r="ED23" s="20" t="str">
        <f t="shared" si="30"/>
        <v/>
      </c>
      <c r="EE23" s="20" t="str">
        <f t="shared" si="31"/>
        <v/>
      </c>
    </row>
    <row r="24" spans="1:135" ht="11.25" customHeight="1">
      <c r="A24" s="43" t="s">
        <v>134</v>
      </c>
      <c r="B24" s="43" t="s">
        <v>72</v>
      </c>
      <c r="C24" s="43" t="s">
        <v>50</v>
      </c>
      <c r="D24" s="43"/>
      <c r="E24" s="44">
        <v>1</v>
      </c>
      <c r="F24" s="43" t="s">
        <v>136</v>
      </c>
      <c r="G24" s="45">
        <v>3549</v>
      </c>
      <c r="H24" s="45"/>
      <c r="I24" s="46">
        <v>1</v>
      </c>
      <c r="J24" s="45"/>
      <c r="K24" s="47"/>
      <c r="L24" s="46">
        <v>1</v>
      </c>
      <c r="M24" s="48"/>
      <c r="N24" s="47"/>
      <c r="O24" s="44">
        <f t="shared" si="0"/>
        <v>2</v>
      </c>
      <c r="P24" s="44">
        <f t="shared" si="1"/>
        <v>9</v>
      </c>
      <c r="Q24" s="44">
        <f t="shared" si="2"/>
        <v>1909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DC24" s="20" t="str">
        <f t="shared" si="3"/>
        <v/>
      </c>
      <c r="DD24" s="20" t="str">
        <f t="shared" si="4"/>
        <v/>
      </c>
      <c r="DE24" s="20" t="str">
        <f t="shared" si="5"/>
        <v/>
      </c>
      <c r="DF24" s="20" t="str">
        <f t="shared" si="6"/>
        <v/>
      </c>
      <c r="DG24" s="20" t="str">
        <f t="shared" si="7"/>
        <v/>
      </c>
      <c r="DH24" s="20" t="str">
        <f t="shared" si="8"/>
        <v/>
      </c>
      <c r="DI24" s="20" t="str">
        <f t="shared" si="9"/>
        <v/>
      </c>
      <c r="DJ24" s="20" t="str">
        <f t="shared" si="10"/>
        <v/>
      </c>
      <c r="DK24" s="20" t="str">
        <f t="shared" si="11"/>
        <v/>
      </c>
      <c r="DL24" s="20" t="str">
        <f t="shared" si="12"/>
        <v/>
      </c>
      <c r="DM24" s="20" t="str">
        <f t="shared" si="13"/>
        <v/>
      </c>
      <c r="DN24" s="20" t="str">
        <f t="shared" si="14"/>
        <v/>
      </c>
      <c r="DO24" s="20" t="str">
        <f t="shared" si="15"/>
        <v/>
      </c>
      <c r="DP24" s="20" t="str">
        <f t="shared" si="16"/>
        <v/>
      </c>
      <c r="DQ24" s="20" t="str">
        <f t="shared" si="17"/>
        <v/>
      </c>
      <c r="DR24" s="20" t="str">
        <f t="shared" si="18"/>
        <v/>
      </c>
      <c r="DS24" s="20" t="str">
        <f t="shared" si="19"/>
        <v/>
      </c>
      <c r="DT24" s="20" t="str">
        <f t="shared" si="20"/>
        <v/>
      </c>
      <c r="DU24" s="20" t="str">
        <f t="shared" si="21"/>
        <v/>
      </c>
      <c r="DV24" s="20" t="str">
        <f t="shared" si="22"/>
        <v/>
      </c>
      <c r="DW24" s="20" t="str">
        <f t="shared" si="23"/>
        <v/>
      </c>
      <c r="DX24" s="20" t="str">
        <f t="shared" si="24"/>
        <v/>
      </c>
      <c r="DY24" s="20" t="str">
        <f t="shared" si="25"/>
        <v/>
      </c>
      <c r="DZ24" s="20" t="str">
        <f t="shared" si="26"/>
        <v/>
      </c>
      <c r="EA24" s="20" t="str">
        <f t="shared" si="27"/>
        <v/>
      </c>
      <c r="EB24" s="20" t="str">
        <f t="shared" si="28"/>
        <v/>
      </c>
      <c r="EC24" s="20" t="str">
        <f t="shared" si="29"/>
        <v/>
      </c>
      <c r="ED24" s="20" t="str">
        <f t="shared" si="30"/>
        <v/>
      </c>
      <c r="EE24" s="20" t="str">
        <f t="shared" si="31"/>
        <v/>
      </c>
    </row>
    <row r="25" spans="1:135" ht="11.25" customHeight="1">
      <c r="A25" s="43" t="s">
        <v>134</v>
      </c>
      <c r="B25" s="43" t="s">
        <v>74</v>
      </c>
      <c r="C25" s="43" t="s">
        <v>51</v>
      </c>
      <c r="D25" s="43"/>
      <c r="E25" s="44">
        <v>1</v>
      </c>
      <c r="F25" s="43" t="s">
        <v>136</v>
      </c>
      <c r="G25" s="45">
        <v>3556</v>
      </c>
      <c r="H25" s="45"/>
      <c r="I25" s="46">
        <v>1</v>
      </c>
      <c r="J25" s="45"/>
      <c r="K25" s="47"/>
      <c r="L25" s="46">
        <v>1</v>
      </c>
      <c r="M25" s="48"/>
      <c r="N25" s="47"/>
      <c r="O25" s="44">
        <f t="shared" si="0"/>
        <v>3</v>
      </c>
      <c r="P25" s="44">
        <f t="shared" si="1"/>
        <v>9</v>
      </c>
      <c r="Q25" s="44">
        <f t="shared" si="2"/>
        <v>1909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DC25" s="20" t="str">
        <f t="shared" si="3"/>
        <v/>
      </c>
      <c r="DD25" s="20" t="str">
        <f t="shared" si="4"/>
        <v/>
      </c>
      <c r="DE25" s="20" t="str">
        <f t="shared" si="5"/>
        <v/>
      </c>
      <c r="DF25" s="20" t="str">
        <f t="shared" si="6"/>
        <v/>
      </c>
      <c r="DG25" s="20" t="str">
        <f t="shared" si="7"/>
        <v/>
      </c>
      <c r="DH25" s="20" t="str">
        <f t="shared" si="8"/>
        <v/>
      </c>
      <c r="DI25" s="20" t="str">
        <f t="shared" si="9"/>
        <v/>
      </c>
      <c r="DJ25" s="20" t="str">
        <f t="shared" si="10"/>
        <v/>
      </c>
      <c r="DK25" s="20" t="str">
        <f t="shared" si="11"/>
        <v/>
      </c>
      <c r="DL25" s="20" t="str">
        <f t="shared" si="12"/>
        <v/>
      </c>
      <c r="DM25" s="20" t="str">
        <f t="shared" si="13"/>
        <v/>
      </c>
      <c r="DN25" s="20" t="str">
        <f t="shared" si="14"/>
        <v/>
      </c>
      <c r="DO25" s="20" t="str">
        <f t="shared" si="15"/>
        <v/>
      </c>
      <c r="DP25" s="20" t="str">
        <f t="shared" si="16"/>
        <v/>
      </c>
      <c r="DQ25" s="20" t="str">
        <f t="shared" si="17"/>
        <v/>
      </c>
      <c r="DR25" s="20" t="str">
        <f t="shared" si="18"/>
        <v/>
      </c>
      <c r="DS25" s="20" t="str">
        <f t="shared" si="19"/>
        <v/>
      </c>
      <c r="DT25" s="20" t="str">
        <f t="shared" si="20"/>
        <v/>
      </c>
      <c r="DU25" s="20" t="str">
        <f t="shared" si="21"/>
        <v/>
      </c>
      <c r="DV25" s="20" t="str">
        <f t="shared" si="22"/>
        <v/>
      </c>
      <c r="DW25" s="20" t="str">
        <f t="shared" si="23"/>
        <v/>
      </c>
      <c r="DX25" s="20" t="str">
        <f t="shared" si="24"/>
        <v/>
      </c>
      <c r="DY25" s="20" t="str">
        <f t="shared" si="25"/>
        <v/>
      </c>
      <c r="DZ25" s="20" t="str">
        <f t="shared" si="26"/>
        <v/>
      </c>
      <c r="EA25" s="20" t="str">
        <f t="shared" si="27"/>
        <v/>
      </c>
      <c r="EB25" s="20" t="str">
        <f t="shared" si="28"/>
        <v/>
      </c>
      <c r="EC25" s="20" t="str">
        <f t="shared" si="29"/>
        <v/>
      </c>
      <c r="ED25" s="20" t="str">
        <f t="shared" si="30"/>
        <v/>
      </c>
      <c r="EE25" s="20" t="str">
        <f t="shared" si="31"/>
        <v/>
      </c>
    </row>
    <row r="26" spans="1:135" ht="11.25" customHeight="1">
      <c r="A26" s="43" t="s">
        <v>134</v>
      </c>
      <c r="B26" s="43" t="s">
        <v>74</v>
      </c>
      <c r="C26" s="43" t="s">
        <v>51</v>
      </c>
      <c r="D26" s="43"/>
      <c r="E26" s="44">
        <v>1</v>
      </c>
      <c r="F26" s="43" t="s">
        <v>136</v>
      </c>
      <c r="G26" s="45">
        <v>3557</v>
      </c>
      <c r="H26" s="45"/>
      <c r="I26" s="46">
        <v>1</v>
      </c>
      <c r="J26" s="45"/>
      <c r="K26" s="47"/>
      <c r="L26" s="46">
        <v>1</v>
      </c>
      <c r="M26" s="48"/>
      <c r="N26" s="47"/>
      <c r="O26" s="44">
        <f t="shared" si="0"/>
        <v>3</v>
      </c>
      <c r="P26" s="44">
        <f t="shared" si="1"/>
        <v>9</v>
      </c>
      <c r="Q26" s="44">
        <f t="shared" si="2"/>
        <v>1909</v>
      </c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DC26" s="20" t="str">
        <f t="shared" si="3"/>
        <v/>
      </c>
      <c r="DD26" s="20" t="str">
        <f t="shared" si="4"/>
        <v/>
      </c>
      <c r="DE26" s="20" t="str">
        <f t="shared" si="5"/>
        <v/>
      </c>
      <c r="DF26" s="20" t="str">
        <f t="shared" si="6"/>
        <v/>
      </c>
      <c r="DG26" s="20" t="str">
        <f t="shared" si="7"/>
        <v/>
      </c>
      <c r="DH26" s="20" t="str">
        <f t="shared" si="8"/>
        <v/>
      </c>
      <c r="DI26" s="20" t="str">
        <f t="shared" si="9"/>
        <v/>
      </c>
      <c r="DJ26" s="20" t="str">
        <f t="shared" si="10"/>
        <v/>
      </c>
      <c r="DK26" s="20" t="str">
        <f t="shared" si="11"/>
        <v/>
      </c>
      <c r="DL26" s="20" t="str">
        <f t="shared" si="12"/>
        <v/>
      </c>
      <c r="DM26" s="20" t="str">
        <f t="shared" si="13"/>
        <v/>
      </c>
      <c r="DN26" s="20" t="str">
        <f t="shared" si="14"/>
        <v/>
      </c>
      <c r="DO26" s="20" t="str">
        <f t="shared" si="15"/>
        <v/>
      </c>
      <c r="DP26" s="20" t="str">
        <f t="shared" si="16"/>
        <v/>
      </c>
      <c r="DQ26" s="20" t="str">
        <f t="shared" si="17"/>
        <v/>
      </c>
      <c r="DR26" s="20" t="str">
        <f t="shared" si="18"/>
        <v/>
      </c>
      <c r="DS26" s="20" t="str">
        <f t="shared" si="19"/>
        <v/>
      </c>
      <c r="DT26" s="20" t="str">
        <f t="shared" si="20"/>
        <v/>
      </c>
      <c r="DU26" s="20" t="str">
        <f t="shared" si="21"/>
        <v/>
      </c>
      <c r="DV26" s="20" t="str">
        <f t="shared" si="22"/>
        <v/>
      </c>
      <c r="DW26" s="20" t="str">
        <f t="shared" si="23"/>
        <v/>
      </c>
      <c r="DX26" s="20" t="str">
        <f t="shared" si="24"/>
        <v/>
      </c>
      <c r="DY26" s="20" t="str">
        <f t="shared" si="25"/>
        <v/>
      </c>
      <c r="DZ26" s="20" t="str">
        <f t="shared" si="26"/>
        <v/>
      </c>
      <c r="EA26" s="20" t="str">
        <f t="shared" si="27"/>
        <v/>
      </c>
      <c r="EB26" s="20" t="str">
        <f t="shared" si="28"/>
        <v/>
      </c>
      <c r="EC26" s="20" t="str">
        <f t="shared" si="29"/>
        <v/>
      </c>
      <c r="ED26" s="20" t="str">
        <f t="shared" si="30"/>
        <v/>
      </c>
      <c r="EE26" s="20" t="str">
        <f t="shared" si="31"/>
        <v/>
      </c>
    </row>
    <row r="27" spans="1:135" ht="11.25" customHeight="1">
      <c r="A27" s="43" t="s">
        <v>134</v>
      </c>
      <c r="B27" s="43" t="s">
        <v>79</v>
      </c>
      <c r="C27" s="43" t="s">
        <v>416</v>
      </c>
      <c r="D27" s="43" t="s">
        <v>215</v>
      </c>
      <c r="E27" s="44">
        <v>2</v>
      </c>
      <c r="F27" s="43" t="s">
        <v>136</v>
      </c>
      <c r="G27" s="45">
        <v>4276</v>
      </c>
      <c r="H27" s="45"/>
      <c r="I27" s="46">
        <v>1</v>
      </c>
      <c r="J27" s="45"/>
      <c r="K27" s="47"/>
      <c r="L27" s="46">
        <v>1</v>
      </c>
      <c r="M27" s="48"/>
      <c r="N27" s="47"/>
      <c r="O27" s="44">
        <f t="shared" si="0"/>
        <v>2</v>
      </c>
      <c r="P27" s="44">
        <f t="shared" si="1"/>
        <v>9</v>
      </c>
      <c r="Q27" s="44">
        <f t="shared" si="2"/>
        <v>1911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DC27" s="20" t="str">
        <f t="shared" si="3"/>
        <v/>
      </c>
      <c r="DD27" s="20" t="str">
        <f t="shared" si="4"/>
        <v/>
      </c>
      <c r="DE27" s="20" t="str">
        <f t="shared" si="5"/>
        <v/>
      </c>
      <c r="DF27" s="20" t="str">
        <f t="shared" si="6"/>
        <v/>
      </c>
      <c r="DG27" s="20" t="str">
        <f t="shared" si="7"/>
        <v/>
      </c>
      <c r="DH27" s="20" t="str">
        <f t="shared" si="8"/>
        <v/>
      </c>
      <c r="DI27" s="20" t="str">
        <f t="shared" si="9"/>
        <v/>
      </c>
      <c r="DJ27" s="20" t="str">
        <f t="shared" si="10"/>
        <v/>
      </c>
      <c r="DK27" s="20" t="str">
        <f t="shared" si="11"/>
        <v/>
      </c>
      <c r="DL27" s="20" t="str">
        <f t="shared" si="12"/>
        <v/>
      </c>
      <c r="DM27" s="20" t="str">
        <f t="shared" si="13"/>
        <v/>
      </c>
      <c r="DN27" s="20" t="str">
        <f t="shared" si="14"/>
        <v/>
      </c>
      <c r="DO27" s="20" t="str">
        <f t="shared" si="15"/>
        <v/>
      </c>
      <c r="DP27" s="20" t="str">
        <f t="shared" si="16"/>
        <v/>
      </c>
      <c r="DQ27" s="20" t="str">
        <f t="shared" si="17"/>
        <v/>
      </c>
      <c r="DR27" s="20" t="str">
        <f t="shared" si="18"/>
        <v/>
      </c>
      <c r="DS27" s="20" t="str">
        <f t="shared" si="19"/>
        <v/>
      </c>
      <c r="DT27" s="20" t="str">
        <f t="shared" si="20"/>
        <v/>
      </c>
      <c r="DU27" s="20" t="str">
        <f t="shared" si="21"/>
        <v/>
      </c>
      <c r="DV27" s="20" t="str">
        <f t="shared" si="22"/>
        <v/>
      </c>
      <c r="DW27" s="20" t="str">
        <f t="shared" si="23"/>
        <v/>
      </c>
      <c r="DX27" s="20" t="str">
        <f t="shared" si="24"/>
        <v/>
      </c>
      <c r="DY27" s="20" t="str">
        <f t="shared" si="25"/>
        <v/>
      </c>
      <c r="DZ27" s="20" t="str">
        <f t="shared" si="26"/>
        <v/>
      </c>
      <c r="EA27" s="20" t="str">
        <f t="shared" si="27"/>
        <v/>
      </c>
      <c r="EB27" s="20" t="str">
        <f t="shared" si="28"/>
        <v/>
      </c>
      <c r="EC27" s="20" t="str">
        <f t="shared" si="29"/>
        <v/>
      </c>
      <c r="ED27" s="20" t="str">
        <f t="shared" si="30"/>
        <v/>
      </c>
      <c r="EE27" s="20" t="str">
        <f t="shared" si="31"/>
        <v/>
      </c>
    </row>
    <row r="28" spans="1:135" ht="11.25" customHeight="1">
      <c r="A28" s="43" t="s">
        <v>134</v>
      </c>
      <c r="B28" s="43" t="s">
        <v>72</v>
      </c>
      <c r="C28" s="43" t="s">
        <v>50</v>
      </c>
      <c r="D28" s="43"/>
      <c r="E28" s="44">
        <v>10</v>
      </c>
      <c r="F28" s="43" t="s">
        <v>136</v>
      </c>
      <c r="G28" s="45">
        <v>4655</v>
      </c>
      <c r="H28" s="45"/>
      <c r="I28" s="46">
        <v>1</v>
      </c>
      <c r="J28" s="45"/>
      <c r="K28" s="47"/>
      <c r="L28" s="46">
        <v>1</v>
      </c>
      <c r="M28" s="48"/>
      <c r="N28" s="47"/>
      <c r="O28" s="44">
        <f t="shared" si="0"/>
        <v>3</v>
      </c>
      <c r="P28" s="44">
        <f t="shared" si="1"/>
        <v>9</v>
      </c>
      <c r="Q28" s="44">
        <f t="shared" si="2"/>
        <v>1912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DC28" s="20" t="str">
        <f t="shared" si="3"/>
        <v/>
      </c>
      <c r="DD28" s="20" t="str">
        <f t="shared" si="4"/>
        <v/>
      </c>
      <c r="DE28" s="20" t="str">
        <f t="shared" si="5"/>
        <v/>
      </c>
      <c r="DF28" s="20" t="str">
        <f t="shared" si="6"/>
        <v/>
      </c>
      <c r="DG28" s="20" t="str">
        <f t="shared" si="7"/>
        <v/>
      </c>
      <c r="DH28" s="20" t="str">
        <f t="shared" si="8"/>
        <v/>
      </c>
      <c r="DI28" s="20" t="str">
        <f t="shared" si="9"/>
        <v/>
      </c>
      <c r="DJ28" s="20" t="str">
        <f t="shared" si="10"/>
        <v/>
      </c>
      <c r="DK28" s="20" t="str">
        <f t="shared" si="11"/>
        <v/>
      </c>
      <c r="DL28" s="20" t="str">
        <f t="shared" si="12"/>
        <v/>
      </c>
      <c r="DM28" s="20" t="str">
        <f t="shared" si="13"/>
        <v/>
      </c>
      <c r="DN28" s="20" t="str">
        <f t="shared" si="14"/>
        <v/>
      </c>
      <c r="DO28" s="20" t="str">
        <f t="shared" si="15"/>
        <v/>
      </c>
      <c r="DP28" s="20" t="str">
        <f t="shared" si="16"/>
        <v/>
      </c>
      <c r="DQ28" s="20" t="str">
        <f t="shared" si="17"/>
        <v/>
      </c>
      <c r="DR28" s="20" t="str">
        <f t="shared" si="18"/>
        <v/>
      </c>
      <c r="DS28" s="20" t="str">
        <f t="shared" si="19"/>
        <v/>
      </c>
      <c r="DT28" s="20" t="str">
        <f t="shared" si="20"/>
        <v/>
      </c>
      <c r="DU28" s="20" t="str">
        <f t="shared" si="21"/>
        <v/>
      </c>
      <c r="DV28" s="20" t="str">
        <f t="shared" si="22"/>
        <v/>
      </c>
      <c r="DW28" s="20" t="str">
        <f t="shared" si="23"/>
        <v/>
      </c>
      <c r="DX28" s="20" t="str">
        <f t="shared" si="24"/>
        <v/>
      </c>
      <c r="DY28" s="20" t="str">
        <f t="shared" si="25"/>
        <v/>
      </c>
      <c r="DZ28" s="20" t="str">
        <f t="shared" si="26"/>
        <v/>
      </c>
      <c r="EA28" s="20" t="str">
        <f t="shared" si="27"/>
        <v/>
      </c>
      <c r="EB28" s="20" t="str">
        <f t="shared" si="28"/>
        <v/>
      </c>
      <c r="EC28" s="20" t="str">
        <f t="shared" si="29"/>
        <v/>
      </c>
      <c r="ED28" s="20" t="str">
        <f t="shared" si="30"/>
        <v/>
      </c>
      <c r="EE28" s="20" t="str">
        <f t="shared" si="31"/>
        <v/>
      </c>
    </row>
    <row r="29" spans="1:135" ht="11.25" customHeight="1">
      <c r="A29" s="43" t="s">
        <v>134</v>
      </c>
      <c r="B29" s="43" t="s">
        <v>74</v>
      </c>
      <c r="C29" s="43" t="s">
        <v>51</v>
      </c>
      <c r="D29" s="43"/>
      <c r="E29" s="44">
        <v>3</v>
      </c>
      <c r="F29" s="43" t="s">
        <v>136</v>
      </c>
      <c r="G29" s="45">
        <v>4655</v>
      </c>
      <c r="H29" s="45"/>
      <c r="I29" s="46">
        <v>1</v>
      </c>
      <c r="J29" s="45"/>
      <c r="K29" s="47"/>
      <c r="L29" s="46">
        <v>1</v>
      </c>
      <c r="M29" s="48"/>
      <c r="N29" s="47"/>
      <c r="O29" s="44">
        <f t="shared" si="0"/>
        <v>3</v>
      </c>
      <c r="P29" s="44">
        <f t="shared" si="1"/>
        <v>9</v>
      </c>
      <c r="Q29" s="44">
        <f t="shared" si="2"/>
        <v>1912</v>
      </c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DC29" s="20" t="str">
        <f t="shared" si="3"/>
        <v/>
      </c>
      <c r="DD29" s="20" t="str">
        <f t="shared" si="4"/>
        <v/>
      </c>
      <c r="DE29" s="20" t="str">
        <f t="shared" si="5"/>
        <v/>
      </c>
      <c r="DF29" s="20" t="str">
        <f t="shared" si="6"/>
        <v/>
      </c>
      <c r="DG29" s="20" t="str">
        <f t="shared" si="7"/>
        <v/>
      </c>
      <c r="DH29" s="20" t="str">
        <f t="shared" si="8"/>
        <v/>
      </c>
      <c r="DI29" s="20" t="str">
        <f t="shared" si="9"/>
        <v/>
      </c>
      <c r="DJ29" s="20" t="str">
        <f t="shared" si="10"/>
        <v/>
      </c>
      <c r="DK29" s="20" t="str">
        <f t="shared" si="11"/>
        <v/>
      </c>
      <c r="DL29" s="20" t="str">
        <f t="shared" si="12"/>
        <v/>
      </c>
      <c r="DM29" s="20" t="str">
        <f t="shared" si="13"/>
        <v/>
      </c>
      <c r="DN29" s="20" t="str">
        <f t="shared" si="14"/>
        <v/>
      </c>
      <c r="DO29" s="20" t="str">
        <f t="shared" si="15"/>
        <v/>
      </c>
      <c r="DP29" s="20" t="str">
        <f t="shared" si="16"/>
        <v/>
      </c>
      <c r="DQ29" s="20" t="str">
        <f t="shared" si="17"/>
        <v/>
      </c>
      <c r="DR29" s="20" t="str">
        <f t="shared" si="18"/>
        <v/>
      </c>
      <c r="DS29" s="20" t="str">
        <f t="shared" si="19"/>
        <v/>
      </c>
      <c r="DT29" s="20" t="str">
        <f t="shared" si="20"/>
        <v/>
      </c>
      <c r="DU29" s="20" t="str">
        <f t="shared" si="21"/>
        <v/>
      </c>
      <c r="DV29" s="20" t="str">
        <f t="shared" si="22"/>
        <v/>
      </c>
      <c r="DW29" s="20" t="str">
        <f t="shared" si="23"/>
        <v/>
      </c>
      <c r="DX29" s="20" t="str">
        <f t="shared" si="24"/>
        <v/>
      </c>
      <c r="DY29" s="20" t="str">
        <f t="shared" si="25"/>
        <v/>
      </c>
      <c r="DZ29" s="20" t="str">
        <f t="shared" si="26"/>
        <v/>
      </c>
      <c r="EA29" s="20" t="str">
        <f t="shared" si="27"/>
        <v/>
      </c>
      <c r="EB29" s="20" t="str">
        <f t="shared" si="28"/>
        <v/>
      </c>
      <c r="EC29" s="20" t="str">
        <f t="shared" si="29"/>
        <v/>
      </c>
      <c r="ED29" s="20" t="str">
        <f t="shared" si="30"/>
        <v/>
      </c>
      <c r="EE29" s="20" t="str">
        <f t="shared" si="31"/>
        <v/>
      </c>
    </row>
    <row r="30" spans="1:135" ht="11.25" customHeight="1">
      <c r="A30" s="43" t="s">
        <v>134</v>
      </c>
      <c r="B30" s="43" t="s">
        <v>78</v>
      </c>
      <c r="C30" s="43" t="s">
        <v>138</v>
      </c>
      <c r="D30" s="43"/>
      <c r="E30" s="44">
        <v>1</v>
      </c>
      <c r="F30" s="43" t="s">
        <v>399</v>
      </c>
      <c r="G30" s="45">
        <v>5013</v>
      </c>
      <c r="H30" s="45"/>
      <c r="I30" s="46">
        <v>1</v>
      </c>
      <c r="J30" s="45"/>
      <c r="K30" s="47"/>
      <c r="L30" s="46">
        <v>1</v>
      </c>
      <c r="M30" s="48"/>
      <c r="N30" s="47"/>
      <c r="O30" s="44">
        <f t="shared" si="0"/>
        <v>3</v>
      </c>
      <c r="P30" s="44">
        <f t="shared" si="1"/>
        <v>9</v>
      </c>
      <c r="Q30" s="44">
        <f t="shared" si="2"/>
        <v>1913</v>
      </c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DC30" s="20" t="str">
        <f t="shared" si="3"/>
        <v/>
      </c>
      <c r="DD30" s="20" t="str">
        <f t="shared" si="4"/>
        <v/>
      </c>
      <c r="DE30" s="20" t="str">
        <f t="shared" si="5"/>
        <v/>
      </c>
      <c r="DF30" s="20" t="str">
        <f t="shared" si="6"/>
        <v/>
      </c>
      <c r="DG30" s="20" t="str">
        <f t="shared" si="7"/>
        <v/>
      </c>
      <c r="DH30" s="20" t="str">
        <f t="shared" si="8"/>
        <v/>
      </c>
      <c r="DI30" s="20" t="str">
        <f t="shared" si="9"/>
        <v/>
      </c>
      <c r="DJ30" s="20" t="str">
        <f t="shared" si="10"/>
        <v/>
      </c>
      <c r="DK30" s="20" t="str">
        <f t="shared" si="11"/>
        <v/>
      </c>
      <c r="DL30" s="20" t="str">
        <f t="shared" si="12"/>
        <v/>
      </c>
      <c r="DM30" s="20" t="str">
        <f t="shared" si="13"/>
        <v/>
      </c>
      <c r="DN30" s="20" t="str">
        <f t="shared" si="14"/>
        <v/>
      </c>
      <c r="DO30" s="20" t="str">
        <f t="shared" si="15"/>
        <v/>
      </c>
      <c r="DP30" s="20" t="str">
        <f t="shared" si="16"/>
        <v/>
      </c>
      <c r="DQ30" s="20" t="str">
        <f t="shared" si="17"/>
        <v/>
      </c>
      <c r="DR30" s="20" t="str">
        <f t="shared" si="18"/>
        <v/>
      </c>
      <c r="DS30" s="20" t="str">
        <f t="shared" si="19"/>
        <v/>
      </c>
      <c r="DT30" s="20" t="str">
        <f t="shared" si="20"/>
        <v/>
      </c>
      <c r="DU30" s="20" t="str">
        <f t="shared" si="21"/>
        <v/>
      </c>
      <c r="DV30" s="20" t="str">
        <f t="shared" si="22"/>
        <v/>
      </c>
      <c r="DW30" s="20" t="str">
        <f t="shared" si="23"/>
        <v/>
      </c>
      <c r="DX30" s="20" t="str">
        <f t="shared" si="24"/>
        <v/>
      </c>
      <c r="DY30" s="20" t="str">
        <f t="shared" si="25"/>
        <v/>
      </c>
      <c r="DZ30" s="20" t="str">
        <f t="shared" si="26"/>
        <v/>
      </c>
      <c r="EA30" s="20" t="str">
        <f t="shared" si="27"/>
        <v/>
      </c>
      <c r="EB30" s="20" t="str">
        <f t="shared" si="28"/>
        <v/>
      </c>
      <c r="EC30" s="20" t="str">
        <f t="shared" si="29"/>
        <v/>
      </c>
      <c r="ED30" s="20" t="str">
        <f t="shared" si="30"/>
        <v/>
      </c>
      <c r="EE30" s="20" t="str">
        <f t="shared" si="31"/>
        <v/>
      </c>
    </row>
    <row r="31" spans="1:135" ht="11.25" customHeight="1">
      <c r="A31" s="43" t="s">
        <v>134</v>
      </c>
      <c r="B31" s="43" t="s">
        <v>74</v>
      </c>
      <c r="C31" s="43" t="s">
        <v>51</v>
      </c>
      <c r="D31" s="43"/>
      <c r="E31" s="44">
        <v>1</v>
      </c>
      <c r="F31" s="43" t="s">
        <v>136</v>
      </c>
      <c r="G31" s="45">
        <v>5030</v>
      </c>
      <c r="H31" s="45"/>
      <c r="I31" s="46">
        <v>1</v>
      </c>
      <c r="J31" s="45"/>
      <c r="K31" s="47"/>
      <c r="L31" s="46">
        <v>1</v>
      </c>
      <c r="M31" s="48"/>
      <c r="N31" s="47"/>
      <c r="O31" s="44">
        <f t="shared" si="0"/>
        <v>1</v>
      </c>
      <c r="P31" s="44">
        <f t="shared" si="1"/>
        <v>10</v>
      </c>
      <c r="Q31" s="44">
        <f t="shared" si="2"/>
        <v>1913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DC31" s="20" t="str">
        <f t="shared" si="3"/>
        <v/>
      </c>
      <c r="DD31" s="20" t="str">
        <f t="shared" si="4"/>
        <v/>
      </c>
      <c r="DE31" s="20" t="str">
        <f t="shared" si="5"/>
        <v/>
      </c>
      <c r="DF31" s="20" t="str">
        <f t="shared" si="6"/>
        <v/>
      </c>
      <c r="DG31" s="20" t="str">
        <f t="shared" si="7"/>
        <v/>
      </c>
      <c r="DH31" s="20" t="str">
        <f t="shared" si="8"/>
        <v/>
      </c>
      <c r="DI31" s="20" t="str">
        <f t="shared" si="9"/>
        <v/>
      </c>
      <c r="DJ31" s="20" t="str">
        <f t="shared" si="10"/>
        <v/>
      </c>
      <c r="DK31" s="20" t="str">
        <f t="shared" si="11"/>
        <v/>
      </c>
      <c r="DL31" s="20" t="str">
        <f t="shared" si="12"/>
        <v/>
      </c>
      <c r="DM31" s="20" t="str">
        <f t="shared" si="13"/>
        <v/>
      </c>
      <c r="DN31" s="20" t="str">
        <f t="shared" si="14"/>
        <v/>
      </c>
      <c r="DO31" s="20" t="str">
        <f t="shared" si="15"/>
        <v/>
      </c>
      <c r="DP31" s="20" t="str">
        <f t="shared" si="16"/>
        <v/>
      </c>
      <c r="DQ31" s="20" t="str">
        <f t="shared" si="17"/>
        <v/>
      </c>
      <c r="DR31" s="20" t="str">
        <f t="shared" si="18"/>
        <v/>
      </c>
      <c r="DS31" s="20" t="str">
        <f t="shared" si="19"/>
        <v/>
      </c>
      <c r="DT31" s="20" t="str">
        <f t="shared" si="20"/>
        <v/>
      </c>
      <c r="DU31" s="20" t="str">
        <f t="shared" si="21"/>
        <v/>
      </c>
      <c r="DV31" s="20" t="str">
        <f t="shared" si="22"/>
        <v/>
      </c>
      <c r="DW31" s="20" t="str">
        <f t="shared" si="23"/>
        <v/>
      </c>
      <c r="DX31" s="20" t="str">
        <f t="shared" si="24"/>
        <v/>
      </c>
      <c r="DY31" s="20" t="str">
        <f t="shared" si="25"/>
        <v/>
      </c>
      <c r="DZ31" s="20" t="str">
        <f t="shared" si="26"/>
        <v/>
      </c>
      <c r="EA31" s="20" t="str">
        <f t="shared" si="27"/>
        <v/>
      </c>
      <c r="EB31" s="20" t="str">
        <f t="shared" si="28"/>
        <v/>
      </c>
      <c r="EC31" s="20" t="str">
        <f t="shared" si="29"/>
        <v/>
      </c>
      <c r="ED31" s="20" t="str">
        <f t="shared" si="30"/>
        <v/>
      </c>
      <c r="EE31" s="20" t="str">
        <f t="shared" si="31"/>
        <v/>
      </c>
    </row>
    <row r="32" spans="1:135" ht="11.25" customHeight="1">
      <c r="A32" s="43" t="s">
        <v>134</v>
      </c>
      <c r="B32" s="43" t="s">
        <v>72</v>
      </c>
      <c r="C32" s="43" t="s">
        <v>50</v>
      </c>
      <c r="D32" s="43"/>
      <c r="E32" s="44">
        <v>1</v>
      </c>
      <c r="F32" s="43"/>
      <c r="G32" s="45">
        <v>4750</v>
      </c>
      <c r="H32" s="45"/>
      <c r="I32" s="46">
        <v>1</v>
      </c>
      <c r="J32" s="45"/>
      <c r="K32" s="47" t="s">
        <v>139</v>
      </c>
      <c r="L32" s="46">
        <v>1</v>
      </c>
      <c r="M32" s="48"/>
      <c r="N32" s="47"/>
      <c r="O32" s="44"/>
      <c r="P32" s="44"/>
      <c r="Q32" s="44">
        <v>1913</v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DC32" s="20" t="str">
        <f t="shared" si="3"/>
        <v/>
      </c>
      <c r="DD32" s="20" t="str">
        <f t="shared" si="4"/>
        <v/>
      </c>
      <c r="DE32" s="20" t="str">
        <f t="shared" si="5"/>
        <v/>
      </c>
      <c r="DF32" s="20" t="str">
        <f t="shared" si="6"/>
        <v/>
      </c>
      <c r="DG32" s="20" t="str">
        <f t="shared" si="7"/>
        <v/>
      </c>
      <c r="DH32" s="20" t="str">
        <f t="shared" si="8"/>
        <v/>
      </c>
      <c r="DI32" s="20" t="str">
        <f t="shared" si="9"/>
        <v/>
      </c>
      <c r="DJ32" s="20" t="str">
        <f t="shared" si="10"/>
        <v/>
      </c>
      <c r="DK32" s="20" t="str">
        <f t="shared" si="11"/>
        <v/>
      </c>
      <c r="DL32" s="20" t="str">
        <f t="shared" si="12"/>
        <v/>
      </c>
      <c r="DM32" s="20" t="str">
        <f t="shared" si="13"/>
        <v/>
      </c>
      <c r="DN32" s="20" t="str">
        <f t="shared" si="14"/>
        <v/>
      </c>
      <c r="DO32" s="20" t="str">
        <f t="shared" si="15"/>
        <v/>
      </c>
      <c r="DP32" s="20" t="str">
        <f t="shared" si="16"/>
        <v/>
      </c>
      <c r="DQ32" s="20" t="str">
        <f t="shared" si="17"/>
        <v/>
      </c>
      <c r="DR32" s="20" t="str">
        <f t="shared" si="18"/>
        <v/>
      </c>
      <c r="DS32" s="20" t="str">
        <f t="shared" si="19"/>
        <v/>
      </c>
      <c r="DT32" s="20" t="str">
        <f t="shared" si="20"/>
        <v/>
      </c>
      <c r="DU32" s="20" t="str">
        <f t="shared" si="21"/>
        <v/>
      </c>
      <c r="DV32" s="20" t="str">
        <f t="shared" si="22"/>
        <v/>
      </c>
      <c r="DW32" s="20" t="str">
        <f t="shared" si="23"/>
        <v/>
      </c>
      <c r="DX32" s="20" t="str">
        <f t="shared" si="24"/>
        <v/>
      </c>
      <c r="DY32" s="20" t="str">
        <f t="shared" si="25"/>
        <v/>
      </c>
      <c r="DZ32" s="20" t="str">
        <f t="shared" si="26"/>
        <v/>
      </c>
      <c r="EA32" s="20" t="str">
        <f t="shared" si="27"/>
        <v/>
      </c>
      <c r="EB32" s="20" t="str">
        <f t="shared" si="28"/>
        <v/>
      </c>
      <c r="EC32" s="20" t="str">
        <f t="shared" si="29"/>
        <v/>
      </c>
      <c r="ED32" s="20" t="str">
        <f t="shared" si="30"/>
        <v/>
      </c>
      <c r="EE32" s="20" t="str">
        <f t="shared" si="31"/>
        <v/>
      </c>
    </row>
    <row r="33" spans="1:135" ht="11.25" customHeight="1">
      <c r="A33" s="43" t="s">
        <v>134</v>
      </c>
      <c r="B33" s="43" t="s">
        <v>78</v>
      </c>
      <c r="C33" s="43" t="s">
        <v>135</v>
      </c>
      <c r="D33" s="43"/>
      <c r="E33" s="44">
        <v>1</v>
      </c>
      <c r="F33" s="43" t="s">
        <v>136</v>
      </c>
      <c r="G33" s="45">
        <v>5764</v>
      </c>
      <c r="H33" s="45"/>
      <c r="I33" s="46">
        <v>1</v>
      </c>
      <c r="J33" s="45"/>
      <c r="K33" s="47"/>
      <c r="L33" s="46">
        <v>1</v>
      </c>
      <c r="M33" s="48"/>
      <c r="N33" s="47"/>
      <c r="O33" s="44">
        <f t="shared" ref="O33:O96" si="32">IF(DAY(G33)&lt;=10,1,IF(DAY(G33)&gt;20,3,2))</f>
        <v>2</v>
      </c>
      <c r="P33" s="44">
        <f t="shared" ref="P33:P96" si="33">MONTH(G33)</f>
        <v>10</v>
      </c>
      <c r="Q33" s="44">
        <f t="shared" ref="Q33:Q96" si="34">YEAR(G33)</f>
        <v>1915</v>
      </c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DC33" s="20" t="str">
        <f t="shared" si="3"/>
        <v/>
      </c>
      <c r="DD33" s="20" t="str">
        <f t="shared" si="4"/>
        <v/>
      </c>
      <c r="DE33" s="20" t="str">
        <f t="shared" si="5"/>
        <v/>
      </c>
      <c r="DF33" s="20" t="str">
        <f t="shared" si="6"/>
        <v/>
      </c>
      <c r="DG33" s="20" t="str">
        <f t="shared" si="7"/>
        <v/>
      </c>
      <c r="DH33" s="20" t="str">
        <f t="shared" si="8"/>
        <v/>
      </c>
      <c r="DI33" s="20" t="str">
        <f t="shared" si="9"/>
        <v/>
      </c>
      <c r="DJ33" s="20" t="str">
        <f t="shared" si="10"/>
        <v/>
      </c>
      <c r="DK33" s="20" t="str">
        <f t="shared" si="11"/>
        <v/>
      </c>
      <c r="DL33" s="20" t="str">
        <f t="shared" si="12"/>
        <v/>
      </c>
      <c r="DM33" s="20" t="str">
        <f t="shared" si="13"/>
        <v/>
      </c>
      <c r="DN33" s="20" t="str">
        <f t="shared" si="14"/>
        <v/>
      </c>
      <c r="DO33" s="20" t="str">
        <f t="shared" si="15"/>
        <v/>
      </c>
      <c r="DP33" s="20" t="str">
        <f t="shared" si="16"/>
        <v/>
      </c>
      <c r="DQ33" s="20" t="str">
        <f t="shared" si="17"/>
        <v/>
      </c>
      <c r="DR33" s="20" t="str">
        <f t="shared" si="18"/>
        <v/>
      </c>
      <c r="DS33" s="20" t="str">
        <f t="shared" si="19"/>
        <v/>
      </c>
      <c r="DT33" s="20" t="str">
        <f t="shared" si="20"/>
        <v/>
      </c>
      <c r="DU33" s="20" t="str">
        <f t="shared" si="21"/>
        <v/>
      </c>
      <c r="DV33" s="20" t="str">
        <f t="shared" si="22"/>
        <v/>
      </c>
      <c r="DW33" s="20" t="str">
        <f t="shared" si="23"/>
        <v/>
      </c>
      <c r="DX33" s="20" t="str">
        <f t="shared" si="24"/>
        <v/>
      </c>
      <c r="DY33" s="20" t="str">
        <f t="shared" si="25"/>
        <v/>
      </c>
      <c r="DZ33" s="20" t="str">
        <f t="shared" si="26"/>
        <v/>
      </c>
      <c r="EA33" s="20" t="str">
        <f t="shared" si="27"/>
        <v/>
      </c>
      <c r="EB33" s="20" t="str">
        <f t="shared" si="28"/>
        <v/>
      </c>
      <c r="EC33" s="20" t="str">
        <f t="shared" si="29"/>
        <v/>
      </c>
      <c r="ED33" s="20" t="str">
        <f t="shared" si="30"/>
        <v/>
      </c>
      <c r="EE33" s="20" t="str">
        <f t="shared" si="31"/>
        <v/>
      </c>
    </row>
    <row r="34" spans="1:135" ht="11.25" customHeight="1">
      <c r="A34" s="43" t="s">
        <v>134</v>
      </c>
      <c r="B34" s="43" t="s">
        <v>74</v>
      </c>
      <c r="C34" s="43" t="s">
        <v>51</v>
      </c>
      <c r="D34" s="43"/>
      <c r="E34" s="44">
        <v>1</v>
      </c>
      <c r="F34" s="43" t="s">
        <v>136</v>
      </c>
      <c r="G34" s="45">
        <v>8678</v>
      </c>
      <c r="H34" s="45"/>
      <c r="I34" s="46">
        <v>1</v>
      </c>
      <c r="J34" s="45"/>
      <c r="K34" s="47"/>
      <c r="L34" s="46">
        <v>1</v>
      </c>
      <c r="M34" s="48"/>
      <c r="N34" s="47"/>
      <c r="O34" s="44">
        <f t="shared" si="32"/>
        <v>1</v>
      </c>
      <c r="P34" s="44">
        <f t="shared" si="33"/>
        <v>10</v>
      </c>
      <c r="Q34" s="44">
        <f t="shared" si="34"/>
        <v>1923</v>
      </c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DC34" s="20" t="str">
        <f t="shared" ref="DC34:DC65" si="35">IF(Q34=1977,IF($E34=0,"",$E34),"")</f>
        <v/>
      </c>
      <c r="DD34" s="20" t="str">
        <f t="shared" ref="DD34:DD65" si="36">IF(Q34=1978,IF($E34=0,"",$E34),"")</f>
        <v/>
      </c>
      <c r="DE34" s="20" t="str">
        <f t="shared" ref="DE34:DE65" si="37">IF(Q34=1979,IF($E34=0,"",$E34),"")</f>
        <v/>
      </c>
      <c r="DF34" s="20" t="str">
        <f t="shared" ref="DF34:DF65" si="38">IF(Q34=1980,IF($E34=0,"",$E34),"")</f>
        <v/>
      </c>
      <c r="DG34" s="20" t="str">
        <f t="shared" ref="DG34:DG65" si="39">IF(Q34=1981,IF($E34=0,"",$E34),"")</f>
        <v/>
      </c>
      <c r="DH34" s="20" t="str">
        <f t="shared" ref="DH34:DH65" si="40">IF(Q34=1982,IF($E34=0,"",$E34),"")</f>
        <v/>
      </c>
      <c r="DI34" s="20" t="str">
        <f t="shared" ref="DI34:DI65" si="41">IF(Q34=1983,IF($E34=0,"",$E34),"")</f>
        <v/>
      </c>
      <c r="DJ34" s="20" t="str">
        <f t="shared" ref="DJ34:DJ65" si="42">IF(Q34=1984,IF($E34=0,"",$E34),"")</f>
        <v/>
      </c>
      <c r="DK34" s="20" t="str">
        <f t="shared" ref="DK34:DK65" si="43">IF(Q34=1985,IF($E34=0,"",$E34),"")</f>
        <v/>
      </c>
      <c r="DL34" s="20" t="str">
        <f t="shared" ref="DL34:DL65" si="44">IF(Q34=1986,IF($E34=0,"",$E34),"")</f>
        <v/>
      </c>
      <c r="DM34" s="20" t="str">
        <f t="shared" ref="DM34:DM65" si="45">IF(Q34=1987,IF($E34=0,"",$E34),"")</f>
        <v/>
      </c>
      <c r="DN34" s="20" t="str">
        <f t="shared" ref="DN34:DN65" si="46">IF(Q34=1988,IF($E34=0,"",$E34),"")</f>
        <v/>
      </c>
      <c r="DO34" s="20" t="str">
        <f t="shared" ref="DO34:DO65" si="47">IF(Q34=1989,IF($E34=0,"",$E34),"")</f>
        <v/>
      </c>
      <c r="DP34" s="20" t="str">
        <f t="shared" ref="DP34:DP65" si="48">IF(Q34=1990,IF($E34=0,"",$E34),"")</f>
        <v/>
      </c>
      <c r="DQ34" s="20" t="str">
        <f t="shared" ref="DQ34:DQ65" si="49">IF(Q34=1991,IF($E34=0,"",$E34),"")</f>
        <v/>
      </c>
      <c r="DR34" s="20" t="str">
        <f t="shared" ref="DR34:DR65" si="50">IF(Q34=1992,IF($E34=0,"",$E34),"")</f>
        <v/>
      </c>
      <c r="DS34" s="20" t="str">
        <f t="shared" ref="DS34:DS65" si="51">IF(Q34=1993,IF($E34=0,"",$E34),"")</f>
        <v/>
      </c>
      <c r="DT34" s="20" t="str">
        <f t="shared" ref="DT34:DT65" si="52">IF(Q34=1994,IF($E34=0,"",$E34),"")</f>
        <v/>
      </c>
      <c r="DU34" s="20" t="str">
        <f t="shared" ref="DU34:DU65" si="53">IF(Q34=1995,IF($E34=0,"",$E34),"")</f>
        <v/>
      </c>
      <c r="DV34" s="20" t="str">
        <f t="shared" ref="DV34:DV65" si="54">IF(Q34=1996,IF($E34=0,"",$E34),"")</f>
        <v/>
      </c>
      <c r="DW34" s="20" t="str">
        <f t="shared" ref="DW34:DW65" si="55">IF(Q34=1997,IF($E34=0,"",$E34),"")</f>
        <v/>
      </c>
      <c r="DX34" s="20" t="str">
        <f t="shared" ref="DX34:DX65" si="56">IF(Q34=1998,IF($E34=0,"",$E34),"")</f>
        <v/>
      </c>
      <c r="DY34" s="20" t="str">
        <f t="shared" ref="DY34:DY65" si="57">IF(Q34=1999,IF($E34=0,"",$E34),"")</f>
        <v/>
      </c>
      <c r="DZ34" s="20" t="str">
        <f t="shared" ref="DZ34:DZ65" si="58">IF(Q34=2000,IF($E34=0,"",$E34),"")</f>
        <v/>
      </c>
      <c r="EA34" s="20" t="str">
        <f t="shared" ref="EA34:EA65" si="59">IF(Q34=2001,IF($E34=0,"",$E34),"")</f>
        <v/>
      </c>
      <c r="EB34" s="20" t="str">
        <f t="shared" ref="EB34:EB65" si="60">IF(Q34=2002,IF($E34=0,"",$E34),"")</f>
        <v/>
      </c>
      <c r="EC34" s="20" t="str">
        <f t="shared" ref="EC34:EC65" si="61">IF(Q34=2003,IF($E34=0,"",$E34),"")</f>
        <v/>
      </c>
      <c r="ED34" s="20" t="str">
        <f t="shared" ref="ED34:ED65" si="62">IF(Q34=2004,IF($E34=0,"",$E34),"")</f>
        <v/>
      </c>
      <c r="EE34" s="20" t="str">
        <f t="shared" ref="EE34:EE65" si="63">IF(Q34=2005,IF($E34=0,"",$E34),"")</f>
        <v/>
      </c>
    </row>
    <row r="35" spans="1:135" ht="11.25" customHeight="1">
      <c r="A35" s="43" t="s">
        <v>134</v>
      </c>
      <c r="B35" s="43" t="s">
        <v>72</v>
      </c>
      <c r="C35" s="43" t="s">
        <v>50</v>
      </c>
      <c r="D35" s="43"/>
      <c r="E35" s="44">
        <v>1</v>
      </c>
      <c r="F35" s="43" t="s">
        <v>136</v>
      </c>
      <c r="G35" s="45">
        <v>9404</v>
      </c>
      <c r="H35" s="45"/>
      <c r="I35" s="46">
        <v>1</v>
      </c>
      <c r="J35" s="45"/>
      <c r="K35" s="47"/>
      <c r="L35" s="46">
        <v>1</v>
      </c>
      <c r="M35" s="48"/>
      <c r="N35" s="47"/>
      <c r="O35" s="44">
        <f t="shared" si="32"/>
        <v>3</v>
      </c>
      <c r="P35" s="44">
        <f t="shared" si="33"/>
        <v>9</v>
      </c>
      <c r="Q35" s="44">
        <f t="shared" si="34"/>
        <v>1925</v>
      </c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DC35" s="20" t="str">
        <f t="shared" si="35"/>
        <v/>
      </c>
      <c r="DD35" s="20" t="str">
        <f t="shared" si="36"/>
        <v/>
      </c>
      <c r="DE35" s="20" t="str">
        <f t="shared" si="37"/>
        <v/>
      </c>
      <c r="DF35" s="20" t="str">
        <f t="shared" si="38"/>
        <v/>
      </c>
      <c r="DG35" s="20" t="str">
        <f t="shared" si="39"/>
        <v/>
      </c>
      <c r="DH35" s="20" t="str">
        <f t="shared" si="40"/>
        <v/>
      </c>
      <c r="DI35" s="20" t="str">
        <f t="shared" si="41"/>
        <v/>
      </c>
      <c r="DJ35" s="20" t="str">
        <f t="shared" si="42"/>
        <v/>
      </c>
      <c r="DK35" s="20" t="str">
        <f t="shared" si="43"/>
        <v/>
      </c>
      <c r="DL35" s="20" t="str">
        <f t="shared" si="44"/>
        <v/>
      </c>
      <c r="DM35" s="20" t="str">
        <f t="shared" si="45"/>
        <v/>
      </c>
      <c r="DN35" s="20" t="str">
        <f t="shared" si="46"/>
        <v/>
      </c>
      <c r="DO35" s="20" t="str">
        <f t="shared" si="47"/>
        <v/>
      </c>
      <c r="DP35" s="20" t="str">
        <f t="shared" si="48"/>
        <v/>
      </c>
      <c r="DQ35" s="20" t="str">
        <f t="shared" si="49"/>
        <v/>
      </c>
      <c r="DR35" s="20" t="str">
        <f t="shared" si="50"/>
        <v/>
      </c>
      <c r="DS35" s="20" t="str">
        <f t="shared" si="51"/>
        <v/>
      </c>
      <c r="DT35" s="20" t="str">
        <f t="shared" si="52"/>
        <v/>
      </c>
      <c r="DU35" s="20" t="str">
        <f t="shared" si="53"/>
        <v/>
      </c>
      <c r="DV35" s="20" t="str">
        <f t="shared" si="54"/>
        <v/>
      </c>
      <c r="DW35" s="20" t="str">
        <f t="shared" si="55"/>
        <v/>
      </c>
      <c r="DX35" s="20" t="str">
        <f t="shared" si="56"/>
        <v/>
      </c>
      <c r="DY35" s="20" t="str">
        <f t="shared" si="57"/>
        <v/>
      </c>
      <c r="DZ35" s="20" t="str">
        <f t="shared" si="58"/>
        <v/>
      </c>
      <c r="EA35" s="20" t="str">
        <f t="shared" si="59"/>
        <v/>
      </c>
      <c r="EB35" s="20" t="str">
        <f t="shared" si="60"/>
        <v/>
      </c>
      <c r="EC35" s="20" t="str">
        <f t="shared" si="61"/>
        <v/>
      </c>
      <c r="ED35" s="20" t="str">
        <f t="shared" si="62"/>
        <v/>
      </c>
      <c r="EE35" s="20" t="str">
        <f t="shared" si="63"/>
        <v/>
      </c>
    </row>
    <row r="36" spans="1:135" ht="11.25" customHeight="1">
      <c r="A36" s="43" t="s">
        <v>134</v>
      </c>
      <c r="B36" s="43" t="s">
        <v>72</v>
      </c>
      <c r="C36" s="43" t="s">
        <v>50</v>
      </c>
      <c r="D36" s="43"/>
      <c r="E36" s="44">
        <v>1</v>
      </c>
      <c r="F36" s="43" t="s">
        <v>136</v>
      </c>
      <c r="G36" s="45">
        <v>9421</v>
      </c>
      <c r="H36" s="45"/>
      <c r="I36" s="46">
        <v>1</v>
      </c>
      <c r="J36" s="45"/>
      <c r="K36" s="47"/>
      <c r="L36" s="46">
        <v>1</v>
      </c>
      <c r="M36" s="48"/>
      <c r="N36" s="47"/>
      <c r="O36" s="44">
        <f t="shared" si="32"/>
        <v>2</v>
      </c>
      <c r="P36" s="44">
        <f t="shared" si="33"/>
        <v>10</v>
      </c>
      <c r="Q36" s="44">
        <f t="shared" si="34"/>
        <v>1925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DC36" s="20" t="str">
        <f t="shared" si="35"/>
        <v/>
      </c>
      <c r="DD36" s="20" t="str">
        <f t="shared" si="36"/>
        <v/>
      </c>
      <c r="DE36" s="20" t="str">
        <f t="shared" si="37"/>
        <v/>
      </c>
      <c r="DF36" s="20" t="str">
        <f t="shared" si="38"/>
        <v/>
      </c>
      <c r="DG36" s="20" t="str">
        <f t="shared" si="39"/>
        <v/>
      </c>
      <c r="DH36" s="20" t="str">
        <f t="shared" si="40"/>
        <v/>
      </c>
      <c r="DI36" s="20" t="str">
        <f t="shared" si="41"/>
        <v/>
      </c>
      <c r="DJ36" s="20" t="str">
        <f t="shared" si="42"/>
        <v/>
      </c>
      <c r="DK36" s="20" t="str">
        <f t="shared" si="43"/>
        <v/>
      </c>
      <c r="DL36" s="20" t="str">
        <f t="shared" si="44"/>
        <v/>
      </c>
      <c r="DM36" s="20" t="str">
        <f t="shared" si="45"/>
        <v/>
      </c>
      <c r="DN36" s="20" t="str">
        <f t="shared" si="46"/>
        <v/>
      </c>
      <c r="DO36" s="20" t="str">
        <f t="shared" si="47"/>
        <v/>
      </c>
      <c r="DP36" s="20" t="str">
        <f t="shared" si="48"/>
        <v/>
      </c>
      <c r="DQ36" s="20" t="str">
        <f t="shared" si="49"/>
        <v/>
      </c>
      <c r="DR36" s="20" t="str">
        <f t="shared" si="50"/>
        <v/>
      </c>
      <c r="DS36" s="20" t="str">
        <f t="shared" si="51"/>
        <v/>
      </c>
      <c r="DT36" s="20" t="str">
        <f t="shared" si="52"/>
        <v/>
      </c>
      <c r="DU36" s="20" t="str">
        <f t="shared" si="53"/>
        <v/>
      </c>
      <c r="DV36" s="20" t="str">
        <f t="shared" si="54"/>
        <v/>
      </c>
      <c r="DW36" s="20" t="str">
        <f t="shared" si="55"/>
        <v/>
      </c>
      <c r="DX36" s="20" t="str">
        <f t="shared" si="56"/>
        <v/>
      </c>
      <c r="DY36" s="20" t="str">
        <f t="shared" si="57"/>
        <v/>
      </c>
      <c r="DZ36" s="20" t="str">
        <f t="shared" si="58"/>
        <v/>
      </c>
      <c r="EA36" s="20" t="str">
        <f t="shared" si="59"/>
        <v/>
      </c>
      <c r="EB36" s="20" t="str">
        <f t="shared" si="60"/>
        <v/>
      </c>
      <c r="EC36" s="20" t="str">
        <f t="shared" si="61"/>
        <v/>
      </c>
      <c r="ED36" s="20" t="str">
        <f t="shared" si="62"/>
        <v/>
      </c>
      <c r="EE36" s="20" t="str">
        <f t="shared" si="63"/>
        <v/>
      </c>
    </row>
    <row r="37" spans="1:135" ht="11.25" customHeight="1">
      <c r="A37" s="43" t="s">
        <v>134</v>
      </c>
      <c r="B37" s="43" t="s">
        <v>72</v>
      </c>
      <c r="C37" s="43" t="s">
        <v>50</v>
      </c>
      <c r="D37" s="43"/>
      <c r="E37" s="44">
        <v>1</v>
      </c>
      <c r="F37" s="43" t="s">
        <v>136</v>
      </c>
      <c r="G37" s="45">
        <v>9445</v>
      </c>
      <c r="H37" s="45"/>
      <c r="I37" s="46">
        <v>1</v>
      </c>
      <c r="J37" s="45"/>
      <c r="K37" s="47"/>
      <c r="L37" s="46">
        <v>1</v>
      </c>
      <c r="M37" s="48"/>
      <c r="N37" s="47"/>
      <c r="O37" s="44">
        <f t="shared" si="32"/>
        <v>1</v>
      </c>
      <c r="P37" s="44">
        <f t="shared" si="33"/>
        <v>11</v>
      </c>
      <c r="Q37" s="44">
        <f t="shared" si="34"/>
        <v>1925</v>
      </c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DC37" s="20" t="str">
        <f t="shared" si="35"/>
        <v/>
      </c>
      <c r="DD37" s="20" t="str">
        <f t="shared" si="36"/>
        <v/>
      </c>
      <c r="DE37" s="20" t="str">
        <f t="shared" si="37"/>
        <v/>
      </c>
      <c r="DF37" s="20" t="str">
        <f t="shared" si="38"/>
        <v/>
      </c>
      <c r="DG37" s="20" t="str">
        <f t="shared" si="39"/>
        <v/>
      </c>
      <c r="DH37" s="20" t="str">
        <f t="shared" si="40"/>
        <v/>
      </c>
      <c r="DI37" s="20" t="str">
        <f t="shared" si="41"/>
        <v/>
      </c>
      <c r="DJ37" s="20" t="str">
        <f t="shared" si="42"/>
        <v/>
      </c>
      <c r="DK37" s="20" t="str">
        <f t="shared" si="43"/>
        <v/>
      </c>
      <c r="DL37" s="20" t="str">
        <f t="shared" si="44"/>
        <v/>
      </c>
      <c r="DM37" s="20" t="str">
        <f t="shared" si="45"/>
        <v/>
      </c>
      <c r="DN37" s="20" t="str">
        <f t="shared" si="46"/>
        <v/>
      </c>
      <c r="DO37" s="20" t="str">
        <f t="shared" si="47"/>
        <v/>
      </c>
      <c r="DP37" s="20" t="str">
        <f t="shared" si="48"/>
        <v/>
      </c>
      <c r="DQ37" s="20" t="str">
        <f t="shared" si="49"/>
        <v/>
      </c>
      <c r="DR37" s="20" t="str">
        <f t="shared" si="50"/>
        <v/>
      </c>
      <c r="DS37" s="20" t="str">
        <f t="shared" si="51"/>
        <v/>
      </c>
      <c r="DT37" s="20" t="str">
        <f t="shared" si="52"/>
        <v/>
      </c>
      <c r="DU37" s="20" t="str">
        <f t="shared" si="53"/>
        <v/>
      </c>
      <c r="DV37" s="20" t="str">
        <f t="shared" si="54"/>
        <v/>
      </c>
      <c r="DW37" s="20" t="str">
        <f t="shared" si="55"/>
        <v/>
      </c>
      <c r="DX37" s="20" t="str">
        <f t="shared" si="56"/>
        <v/>
      </c>
      <c r="DY37" s="20" t="str">
        <f t="shared" si="57"/>
        <v/>
      </c>
      <c r="DZ37" s="20" t="str">
        <f t="shared" si="58"/>
        <v/>
      </c>
      <c r="EA37" s="20" t="str">
        <f t="shared" si="59"/>
        <v/>
      </c>
      <c r="EB37" s="20" t="str">
        <f t="shared" si="60"/>
        <v/>
      </c>
      <c r="EC37" s="20" t="str">
        <f t="shared" si="61"/>
        <v/>
      </c>
      <c r="ED37" s="20" t="str">
        <f t="shared" si="62"/>
        <v/>
      </c>
      <c r="EE37" s="20" t="str">
        <f t="shared" si="63"/>
        <v/>
      </c>
    </row>
    <row r="38" spans="1:135" ht="11.25" customHeight="1">
      <c r="A38" s="43" t="s">
        <v>134</v>
      </c>
      <c r="B38" s="43" t="s">
        <v>72</v>
      </c>
      <c r="C38" s="43" t="s">
        <v>50</v>
      </c>
      <c r="D38" s="43"/>
      <c r="E38" s="44">
        <v>1</v>
      </c>
      <c r="F38" s="43" t="s">
        <v>136</v>
      </c>
      <c r="G38" s="45">
        <v>9447</v>
      </c>
      <c r="H38" s="45"/>
      <c r="I38" s="46">
        <v>1</v>
      </c>
      <c r="J38" s="45"/>
      <c r="K38" s="47"/>
      <c r="L38" s="46">
        <v>1</v>
      </c>
      <c r="M38" s="48"/>
      <c r="N38" s="47"/>
      <c r="O38" s="44">
        <f t="shared" si="32"/>
        <v>2</v>
      </c>
      <c r="P38" s="44">
        <f t="shared" si="33"/>
        <v>11</v>
      </c>
      <c r="Q38" s="44">
        <f t="shared" si="34"/>
        <v>1925</v>
      </c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DC38" s="20" t="str">
        <f t="shared" si="35"/>
        <v/>
      </c>
      <c r="DD38" s="20" t="str">
        <f t="shared" si="36"/>
        <v/>
      </c>
      <c r="DE38" s="20" t="str">
        <f t="shared" si="37"/>
        <v/>
      </c>
      <c r="DF38" s="20" t="str">
        <f t="shared" si="38"/>
        <v/>
      </c>
      <c r="DG38" s="20" t="str">
        <f t="shared" si="39"/>
        <v/>
      </c>
      <c r="DH38" s="20" t="str">
        <f t="shared" si="40"/>
        <v/>
      </c>
      <c r="DI38" s="20" t="str">
        <f t="shared" si="41"/>
        <v/>
      </c>
      <c r="DJ38" s="20" t="str">
        <f t="shared" si="42"/>
        <v/>
      </c>
      <c r="DK38" s="20" t="str">
        <f t="shared" si="43"/>
        <v/>
      </c>
      <c r="DL38" s="20" t="str">
        <f t="shared" si="44"/>
        <v/>
      </c>
      <c r="DM38" s="20" t="str">
        <f t="shared" si="45"/>
        <v/>
      </c>
      <c r="DN38" s="20" t="str">
        <f t="shared" si="46"/>
        <v/>
      </c>
      <c r="DO38" s="20" t="str">
        <f t="shared" si="47"/>
        <v/>
      </c>
      <c r="DP38" s="20" t="str">
        <f t="shared" si="48"/>
        <v/>
      </c>
      <c r="DQ38" s="20" t="str">
        <f t="shared" si="49"/>
        <v/>
      </c>
      <c r="DR38" s="20" t="str">
        <f t="shared" si="50"/>
        <v/>
      </c>
      <c r="DS38" s="20" t="str">
        <f t="shared" si="51"/>
        <v/>
      </c>
      <c r="DT38" s="20" t="str">
        <f t="shared" si="52"/>
        <v/>
      </c>
      <c r="DU38" s="20" t="str">
        <f t="shared" si="53"/>
        <v/>
      </c>
      <c r="DV38" s="20" t="str">
        <f t="shared" si="54"/>
        <v/>
      </c>
      <c r="DW38" s="20" t="str">
        <f t="shared" si="55"/>
        <v/>
      </c>
      <c r="DX38" s="20" t="str">
        <f t="shared" si="56"/>
        <v/>
      </c>
      <c r="DY38" s="20" t="str">
        <f t="shared" si="57"/>
        <v/>
      </c>
      <c r="DZ38" s="20" t="str">
        <f t="shared" si="58"/>
        <v/>
      </c>
      <c r="EA38" s="20" t="str">
        <f t="shared" si="59"/>
        <v/>
      </c>
      <c r="EB38" s="20" t="str">
        <f t="shared" si="60"/>
        <v/>
      </c>
      <c r="EC38" s="20" t="str">
        <f t="shared" si="61"/>
        <v/>
      </c>
      <c r="ED38" s="20" t="str">
        <f t="shared" si="62"/>
        <v/>
      </c>
      <c r="EE38" s="20" t="str">
        <f t="shared" si="63"/>
        <v/>
      </c>
    </row>
    <row r="39" spans="1:135" ht="11.25" customHeight="1">
      <c r="A39" s="43" t="s">
        <v>134</v>
      </c>
      <c r="B39" s="43" t="s">
        <v>72</v>
      </c>
      <c r="C39" s="43" t="s">
        <v>50</v>
      </c>
      <c r="D39" s="43"/>
      <c r="E39" s="44">
        <v>1</v>
      </c>
      <c r="F39" s="43" t="s">
        <v>136</v>
      </c>
      <c r="G39" s="45">
        <v>9450</v>
      </c>
      <c r="H39" s="45"/>
      <c r="I39" s="46">
        <v>1</v>
      </c>
      <c r="J39" s="45"/>
      <c r="K39" s="47"/>
      <c r="L39" s="46">
        <v>1</v>
      </c>
      <c r="M39" s="48"/>
      <c r="N39" s="47"/>
      <c r="O39" s="44">
        <f t="shared" si="32"/>
        <v>2</v>
      </c>
      <c r="P39" s="44">
        <f t="shared" si="33"/>
        <v>11</v>
      </c>
      <c r="Q39" s="44">
        <f t="shared" si="34"/>
        <v>1925</v>
      </c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DC39" s="20" t="str">
        <f t="shared" si="35"/>
        <v/>
      </c>
      <c r="DD39" s="20" t="str">
        <f t="shared" si="36"/>
        <v/>
      </c>
      <c r="DE39" s="20" t="str">
        <f t="shared" si="37"/>
        <v/>
      </c>
      <c r="DF39" s="20" t="str">
        <f t="shared" si="38"/>
        <v/>
      </c>
      <c r="DG39" s="20" t="str">
        <f t="shared" si="39"/>
        <v/>
      </c>
      <c r="DH39" s="20" t="str">
        <f t="shared" si="40"/>
        <v/>
      </c>
      <c r="DI39" s="20" t="str">
        <f t="shared" si="41"/>
        <v/>
      </c>
      <c r="DJ39" s="20" t="str">
        <f t="shared" si="42"/>
        <v/>
      </c>
      <c r="DK39" s="20" t="str">
        <f t="shared" si="43"/>
        <v/>
      </c>
      <c r="DL39" s="20" t="str">
        <f t="shared" si="44"/>
        <v/>
      </c>
      <c r="DM39" s="20" t="str">
        <f t="shared" si="45"/>
        <v/>
      </c>
      <c r="DN39" s="20" t="str">
        <f t="shared" si="46"/>
        <v/>
      </c>
      <c r="DO39" s="20" t="str">
        <f t="shared" si="47"/>
        <v/>
      </c>
      <c r="DP39" s="20" t="str">
        <f t="shared" si="48"/>
        <v/>
      </c>
      <c r="DQ39" s="20" t="str">
        <f t="shared" si="49"/>
        <v/>
      </c>
      <c r="DR39" s="20" t="str">
        <f t="shared" si="50"/>
        <v/>
      </c>
      <c r="DS39" s="20" t="str">
        <f t="shared" si="51"/>
        <v/>
      </c>
      <c r="DT39" s="20" t="str">
        <f t="shared" si="52"/>
        <v/>
      </c>
      <c r="DU39" s="20" t="str">
        <f t="shared" si="53"/>
        <v/>
      </c>
      <c r="DV39" s="20" t="str">
        <f t="shared" si="54"/>
        <v/>
      </c>
      <c r="DW39" s="20" t="str">
        <f t="shared" si="55"/>
        <v/>
      </c>
      <c r="DX39" s="20" t="str">
        <f t="shared" si="56"/>
        <v/>
      </c>
      <c r="DY39" s="20" t="str">
        <f t="shared" si="57"/>
        <v/>
      </c>
      <c r="DZ39" s="20" t="str">
        <f t="shared" si="58"/>
        <v/>
      </c>
      <c r="EA39" s="20" t="str">
        <f t="shared" si="59"/>
        <v/>
      </c>
      <c r="EB39" s="20" t="str">
        <f t="shared" si="60"/>
        <v/>
      </c>
      <c r="EC39" s="20" t="str">
        <f t="shared" si="61"/>
        <v/>
      </c>
      <c r="ED39" s="20" t="str">
        <f t="shared" si="62"/>
        <v/>
      </c>
      <c r="EE39" s="20" t="str">
        <f t="shared" si="63"/>
        <v/>
      </c>
    </row>
    <row r="40" spans="1:135" ht="11.25" customHeight="1">
      <c r="A40" s="43" t="s">
        <v>134</v>
      </c>
      <c r="B40" s="43" t="s">
        <v>72</v>
      </c>
      <c r="C40" s="43" t="s">
        <v>50</v>
      </c>
      <c r="D40" s="43"/>
      <c r="E40" s="44">
        <v>1</v>
      </c>
      <c r="F40" s="43" t="s">
        <v>136</v>
      </c>
      <c r="G40" s="45">
        <v>9453</v>
      </c>
      <c r="H40" s="45"/>
      <c r="I40" s="46">
        <v>1</v>
      </c>
      <c r="J40" s="45"/>
      <c r="K40" s="47"/>
      <c r="L40" s="46">
        <v>1</v>
      </c>
      <c r="M40" s="48"/>
      <c r="N40" s="47"/>
      <c r="O40" s="44">
        <f t="shared" si="32"/>
        <v>2</v>
      </c>
      <c r="P40" s="44">
        <f t="shared" si="33"/>
        <v>11</v>
      </c>
      <c r="Q40" s="44">
        <f t="shared" si="34"/>
        <v>1925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DC40" s="20" t="str">
        <f t="shared" si="35"/>
        <v/>
      </c>
      <c r="DD40" s="20" t="str">
        <f t="shared" si="36"/>
        <v/>
      </c>
      <c r="DE40" s="20" t="str">
        <f t="shared" si="37"/>
        <v/>
      </c>
      <c r="DF40" s="20" t="str">
        <f t="shared" si="38"/>
        <v/>
      </c>
      <c r="DG40" s="20" t="str">
        <f t="shared" si="39"/>
        <v/>
      </c>
      <c r="DH40" s="20" t="str">
        <f t="shared" si="40"/>
        <v/>
      </c>
      <c r="DI40" s="20" t="str">
        <f t="shared" si="41"/>
        <v/>
      </c>
      <c r="DJ40" s="20" t="str">
        <f t="shared" si="42"/>
        <v/>
      </c>
      <c r="DK40" s="20" t="str">
        <f t="shared" si="43"/>
        <v/>
      </c>
      <c r="DL40" s="20" t="str">
        <f t="shared" si="44"/>
        <v/>
      </c>
      <c r="DM40" s="20" t="str">
        <f t="shared" si="45"/>
        <v/>
      </c>
      <c r="DN40" s="20" t="str">
        <f t="shared" si="46"/>
        <v/>
      </c>
      <c r="DO40" s="20" t="str">
        <f t="shared" si="47"/>
        <v/>
      </c>
      <c r="DP40" s="20" t="str">
        <f t="shared" si="48"/>
        <v/>
      </c>
      <c r="DQ40" s="20" t="str">
        <f t="shared" si="49"/>
        <v/>
      </c>
      <c r="DR40" s="20" t="str">
        <f t="shared" si="50"/>
        <v/>
      </c>
      <c r="DS40" s="20" t="str">
        <f t="shared" si="51"/>
        <v/>
      </c>
      <c r="DT40" s="20" t="str">
        <f t="shared" si="52"/>
        <v/>
      </c>
      <c r="DU40" s="20" t="str">
        <f t="shared" si="53"/>
        <v/>
      </c>
      <c r="DV40" s="20" t="str">
        <f t="shared" si="54"/>
        <v/>
      </c>
      <c r="DW40" s="20" t="str">
        <f t="shared" si="55"/>
        <v/>
      </c>
      <c r="DX40" s="20" t="str">
        <f t="shared" si="56"/>
        <v/>
      </c>
      <c r="DY40" s="20" t="str">
        <f t="shared" si="57"/>
        <v/>
      </c>
      <c r="DZ40" s="20" t="str">
        <f t="shared" si="58"/>
        <v/>
      </c>
      <c r="EA40" s="20" t="str">
        <f t="shared" si="59"/>
        <v/>
      </c>
      <c r="EB40" s="20" t="str">
        <f t="shared" si="60"/>
        <v/>
      </c>
      <c r="EC40" s="20" t="str">
        <f t="shared" si="61"/>
        <v/>
      </c>
      <c r="ED40" s="20" t="str">
        <f t="shared" si="62"/>
        <v/>
      </c>
      <c r="EE40" s="20" t="str">
        <f t="shared" si="63"/>
        <v/>
      </c>
    </row>
    <row r="41" spans="1:135" ht="11.25" customHeight="1">
      <c r="A41" s="43" t="s">
        <v>134</v>
      </c>
      <c r="B41" s="43" t="s">
        <v>72</v>
      </c>
      <c r="C41" s="43" t="s">
        <v>50</v>
      </c>
      <c r="D41" s="43"/>
      <c r="E41" s="44">
        <v>1</v>
      </c>
      <c r="F41" s="43" t="s">
        <v>136</v>
      </c>
      <c r="G41" s="45">
        <v>9789</v>
      </c>
      <c r="H41" s="45"/>
      <c r="I41" s="46">
        <v>1</v>
      </c>
      <c r="J41" s="45"/>
      <c r="K41" s="47"/>
      <c r="L41" s="46">
        <v>1</v>
      </c>
      <c r="M41" s="48"/>
      <c r="N41" s="47"/>
      <c r="O41" s="44">
        <f t="shared" si="32"/>
        <v>2</v>
      </c>
      <c r="P41" s="44">
        <f t="shared" si="33"/>
        <v>10</v>
      </c>
      <c r="Q41" s="44">
        <f t="shared" si="34"/>
        <v>1926</v>
      </c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DC41" s="20" t="str">
        <f t="shared" si="35"/>
        <v/>
      </c>
      <c r="DD41" s="20" t="str">
        <f t="shared" si="36"/>
        <v/>
      </c>
      <c r="DE41" s="20" t="str">
        <f t="shared" si="37"/>
        <v/>
      </c>
      <c r="DF41" s="20" t="str">
        <f t="shared" si="38"/>
        <v/>
      </c>
      <c r="DG41" s="20" t="str">
        <f t="shared" si="39"/>
        <v/>
      </c>
      <c r="DH41" s="20" t="str">
        <f t="shared" si="40"/>
        <v/>
      </c>
      <c r="DI41" s="20" t="str">
        <f t="shared" si="41"/>
        <v/>
      </c>
      <c r="DJ41" s="20" t="str">
        <f t="shared" si="42"/>
        <v/>
      </c>
      <c r="DK41" s="20" t="str">
        <f t="shared" si="43"/>
        <v/>
      </c>
      <c r="DL41" s="20" t="str">
        <f t="shared" si="44"/>
        <v/>
      </c>
      <c r="DM41" s="20" t="str">
        <f t="shared" si="45"/>
        <v/>
      </c>
      <c r="DN41" s="20" t="str">
        <f t="shared" si="46"/>
        <v/>
      </c>
      <c r="DO41" s="20" t="str">
        <f t="shared" si="47"/>
        <v/>
      </c>
      <c r="DP41" s="20" t="str">
        <f t="shared" si="48"/>
        <v/>
      </c>
      <c r="DQ41" s="20" t="str">
        <f t="shared" si="49"/>
        <v/>
      </c>
      <c r="DR41" s="20" t="str">
        <f t="shared" si="50"/>
        <v/>
      </c>
      <c r="DS41" s="20" t="str">
        <f t="shared" si="51"/>
        <v/>
      </c>
      <c r="DT41" s="20" t="str">
        <f t="shared" si="52"/>
        <v/>
      </c>
      <c r="DU41" s="20" t="str">
        <f t="shared" si="53"/>
        <v/>
      </c>
      <c r="DV41" s="20" t="str">
        <f t="shared" si="54"/>
        <v/>
      </c>
      <c r="DW41" s="20" t="str">
        <f t="shared" si="55"/>
        <v/>
      </c>
      <c r="DX41" s="20" t="str">
        <f t="shared" si="56"/>
        <v/>
      </c>
      <c r="DY41" s="20" t="str">
        <f t="shared" si="57"/>
        <v/>
      </c>
      <c r="DZ41" s="20" t="str">
        <f t="shared" si="58"/>
        <v/>
      </c>
      <c r="EA41" s="20" t="str">
        <f t="shared" si="59"/>
        <v/>
      </c>
      <c r="EB41" s="20" t="str">
        <f t="shared" si="60"/>
        <v/>
      </c>
      <c r="EC41" s="20" t="str">
        <f t="shared" si="61"/>
        <v/>
      </c>
      <c r="ED41" s="20" t="str">
        <f t="shared" si="62"/>
        <v/>
      </c>
      <c r="EE41" s="20" t="str">
        <f t="shared" si="63"/>
        <v/>
      </c>
    </row>
    <row r="42" spans="1:135" ht="11.25" customHeight="1">
      <c r="A42" s="43" t="s">
        <v>134</v>
      </c>
      <c r="B42" s="43" t="s">
        <v>72</v>
      </c>
      <c r="C42" s="43" t="s">
        <v>50</v>
      </c>
      <c r="D42" s="43"/>
      <c r="E42" s="44">
        <v>1</v>
      </c>
      <c r="F42" s="43" t="s">
        <v>136</v>
      </c>
      <c r="G42" s="45">
        <v>10136</v>
      </c>
      <c r="H42" s="45"/>
      <c r="I42" s="46">
        <v>1</v>
      </c>
      <c r="J42" s="45"/>
      <c r="K42" s="47"/>
      <c r="L42" s="46">
        <v>1</v>
      </c>
      <c r="M42" s="48"/>
      <c r="N42" s="47"/>
      <c r="O42" s="44">
        <f t="shared" si="32"/>
        <v>1</v>
      </c>
      <c r="P42" s="44">
        <f t="shared" si="33"/>
        <v>10</v>
      </c>
      <c r="Q42" s="44">
        <f t="shared" si="34"/>
        <v>1927</v>
      </c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DC42" s="20" t="str">
        <f t="shared" si="35"/>
        <v/>
      </c>
      <c r="DD42" s="20" t="str">
        <f t="shared" si="36"/>
        <v/>
      </c>
      <c r="DE42" s="20" t="str">
        <f t="shared" si="37"/>
        <v/>
      </c>
      <c r="DF42" s="20" t="str">
        <f t="shared" si="38"/>
        <v/>
      </c>
      <c r="DG42" s="20" t="str">
        <f t="shared" si="39"/>
        <v/>
      </c>
      <c r="DH42" s="20" t="str">
        <f t="shared" si="40"/>
        <v/>
      </c>
      <c r="DI42" s="20" t="str">
        <f t="shared" si="41"/>
        <v/>
      </c>
      <c r="DJ42" s="20" t="str">
        <f t="shared" si="42"/>
        <v/>
      </c>
      <c r="DK42" s="20" t="str">
        <f t="shared" si="43"/>
        <v/>
      </c>
      <c r="DL42" s="20" t="str">
        <f t="shared" si="44"/>
        <v/>
      </c>
      <c r="DM42" s="20" t="str">
        <f t="shared" si="45"/>
        <v/>
      </c>
      <c r="DN42" s="20" t="str">
        <f t="shared" si="46"/>
        <v/>
      </c>
      <c r="DO42" s="20" t="str">
        <f t="shared" si="47"/>
        <v/>
      </c>
      <c r="DP42" s="20" t="str">
        <f t="shared" si="48"/>
        <v/>
      </c>
      <c r="DQ42" s="20" t="str">
        <f t="shared" si="49"/>
        <v/>
      </c>
      <c r="DR42" s="20" t="str">
        <f t="shared" si="50"/>
        <v/>
      </c>
      <c r="DS42" s="20" t="str">
        <f t="shared" si="51"/>
        <v/>
      </c>
      <c r="DT42" s="20" t="str">
        <f t="shared" si="52"/>
        <v/>
      </c>
      <c r="DU42" s="20" t="str">
        <f t="shared" si="53"/>
        <v/>
      </c>
      <c r="DV42" s="20" t="str">
        <f t="shared" si="54"/>
        <v/>
      </c>
      <c r="DW42" s="20" t="str">
        <f t="shared" si="55"/>
        <v/>
      </c>
      <c r="DX42" s="20" t="str">
        <f t="shared" si="56"/>
        <v/>
      </c>
      <c r="DY42" s="20" t="str">
        <f t="shared" si="57"/>
        <v/>
      </c>
      <c r="DZ42" s="20" t="str">
        <f t="shared" si="58"/>
        <v/>
      </c>
      <c r="EA42" s="20" t="str">
        <f t="shared" si="59"/>
        <v/>
      </c>
      <c r="EB42" s="20" t="str">
        <f t="shared" si="60"/>
        <v/>
      </c>
      <c r="EC42" s="20" t="str">
        <f t="shared" si="61"/>
        <v/>
      </c>
      <c r="ED42" s="20" t="str">
        <f t="shared" si="62"/>
        <v/>
      </c>
      <c r="EE42" s="20" t="str">
        <f t="shared" si="63"/>
        <v/>
      </c>
    </row>
    <row r="43" spans="1:135" ht="11.25" customHeight="1">
      <c r="A43" s="43" t="s">
        <v>134</v>
      </c>
      <c r="B43" s="43" t="s">
        <v>72</v>
      </c>
      <c r="C43" s="43" t="s">
        <v>50</v>
      </c>
      <c r="D43" s="43"/>
      <c r="E43" s="44">
        <v>1</v>
      </c>
      <c r="F43" s="43" t="s">
        <v>136</v>
      </c>
      <c r="G43" s="45">
        <v>10164</v>
      </c>
      <c r="H43" s="45"/>
      <c r="I43" s="46">
        <v>1</v>
      </c>
      <c r="J43" s="45"/>
      <c r="K43" s="47"/>
      <c r="L43" s="46">
        <v>1</v>
      </c>
      <c r="M43" s="48"/>
      <c r="N43" s="47"/>
      <c r="O43" s="44">
        <f t="shared" si="32"/>
        <v>3</v>
      </c>
      <c r="P43" s="44">
        <f t="shared" si="33"/>
        <v>10</v>
      </c>
      <c r="Q43" s="44">
        <f t="shared" si="34"/>
        <v>1927</v>
      </c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DC43" s="20" t="str">
        <f t="shared" si="35"/>
        <v/>
      </c>
      <c r="DD43" s="20" t="str">
        <f t="shared" si="36"/>
        <v/>
      </c>
      <c r="DE43" s="20" t="str">
        <f t="shared" si="37"/>
        <v/>
      </c>
      <c r="DF43" s="20" t="str">
        <f t="shared" si="38"/>
        <v/>
      </c>
      <c r="DG43" s="20" t="str">
        <f t="shared" si="39"/>
        <v/>
      </c>
      <c r="DH43" s="20" t="str">
        <f t="shared" si="40"/>
        <v/>
      </c>
      <c r="DI43" s="20" t="str">
        <f t="shared" si="41"/>
        <v/>
      </c>
      <c r="DJ43" s="20" t="str">
        <f t="shared" si="42"/>
        <v/>
      </c>
      <c r="DK43" s="20" t="str">
        <f t="shared" si="43"/>
        <v/>
      </c>
      <c r="DL43" s="20" t="str">
        <f t="shared" si="44"/>
        <v/>
      </c>
      <c r="DM43" s="20" t="str">
        <f t="shared" si="45"/>
        <v/>
      </c>
      <c r="DN43" s="20" t="str">
        <f t="shared" si="46"/>
        <v/>
      </c>
      <c r="DO43" s="20" t="str">
        <f t="shared" si="47"/>
        <v/>
      </c>
      <c r="DP43" s="20" t="str">
        <f t="shared" si="48"/>
        <v/>
      </c>
      <c r="DQ43" s="20" t="str">
        <f t="shared" si="49"/>
        <v/>
      </c>
      <c r="DR43" s="20" t="str">
        <f t="shared" si="50"/>
        <v/>
      </c>
      <c r="DS43" s="20" t="str">
        <f t="shared" si="51"/>
        <v/>
      </c>
      <c r="DT43" s="20" t="str">
        <f t="shared" si="52"/>
        <v/>
      </c>
      <c r="DU43" s="20" t="str">
        <f t="shared" si="53"/>
        <v/>
      </c>
      <c r="DV43" s="20" t="str">
        <f t="shared" si="54"/>
        <v/>
      </c>
      <c r="DW43" s="20" t="str">
        <f t="shared" si="55"/>
        <v/>
      </c>
      <c r="DX43" s="20" t="str">
        <f t="shared" si="56"/>
        <v/>
      </c>
      <c r="DY43" s="20" t="str">
        <f t="shared" si="57"/>
        <v/>
      </c>
      <c r="DZ43" s="20" t="str">
        <f t="shared" si="58"/>
        <v/>
      </c>
      <c r="EA43" s="20" t="str">
        <f t="shared" si="59"/>
        <v/>
      </c>
      <c r="EB43" s="20" t="str">
        <f t="shared" si="60"/>
        <v/>
      </c>
      <c r="EC43" s="20" t="str">
        <f t="shared" si="61"/>
        <v/>
      </c>
      <c r="ED43" s="20" t="str">
        <f t="shared" si="62"/>
        <v/>
      </c>
      <c r="EE43" s="20" t="str">
        <f t="shared" si="63"/>
        <v/>
      </c>
    </row>
    <row r="44" spans="1:135" ht="11.25" customHeight="1">
      <c r="A44" s="43" t="s">
        <v>134</v>
      </c>
      <c r="B44" s="43" t="s">
        <v>72</v>
      </c>
      <c r="C44" s="43" t="s">
        <v>50</v>
      </c>
      <c r="D44" s="43"/>
      <c r="E44" s="44">
        <v>1</v>
      </c>
      <c r="F44" s="43" t="s">
        <v>136</v>
      </c>
      <c r="G44" s="45">
        <v>11219</v>
      </c>
      <c r="H44" s="45"/>
      <c r="I44" s="46">
        <v>1</v>
      </c>
      <c r="J44" s="45"/>
      <c r="K44" s="47"/>
      <c r="L44" s="46">
        <v>1</v>
      </c>
      <c r="M44" s="48"/>
      <c r="N44" s="47"/>
      <c r="O44" s="44">
        <f t="shared" si="32"/>
        <v>2</v>
      </c>
      <c r="P44" s="44">
        <f t="shared" si="33"/>
        <v>9</v>
      </c>
      <c r="Q44" s="44">
        <f t="shared" si="34"/>
        <v>1930</v>
      </c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DC44" s="20" t="str">
        <f t="shared" si="35"/>
        <v/>
      </c>
      <c r="DD44" s="20" t="str">
        <f t="shared" si="36"/>
        <v/>
      </c>
      <c r="DE44" s="20" t="str">
        <f t="shared" si="37"/>
        <v/>
      </c>
      <c r="DF44" s="20" t="str">
        <f t="shared" si="38"/>
        <v/>
      </c>
      <c r="DG44" s="20" t="str">
        <f t="shared" si="39"/>
        <v/>
      </c>
      <c r="DH44" s="20" t="str">
        <f t="shared" si="40"/>
        <v/>
      </c>
      <c r="DI44" s="20" t="str">
        <f t="shared" si="41"/>
        <v/>
      </c>
      <c r="DJ44" s="20" t="str">
        <f t="shared" si="42"/>
        <v/>
      </c>
      <c r="DK44" s="20" t="str">
        <f t="shared" si="43"/>
        <v/>
      </c>
      <c r="DL44" s="20" t="str">
        <f t="shared" si="44"/>
        <v/>
      </c>
      <c r="DM44" s="20" t="str">
        <f t="shared" si="45"/>
        <v/>
      </c>
      <c r="DN44" s="20" t="str">
        <f t="shared" si="46"/>
        <v/>
      </c>
      <c r="DO44" s="20" t="str">
        <f t="shared" si="47"/>
        <v/>
      </c>
      <c r="DP44" s="20" t="str">
        <f t="shared" si="48"/>
        <v/>
      </c>
      <c r="DQ44" s="20" t="str">
        <f t="shared" si="49"/>
        <v/>
      </c>
      <c r="DR44" s="20" t="str">
        <f t="shared" si="50"/>
        <v/>
      </c>
      <c r="DS44" s="20" t="str">
        <f t="shared" si="51"/>
        <v/>
      </c>
      <c r="DT44" s="20" t="str">
        <f t="shared" si="52"/>
        <v/>
      </c>
      <c r="DU44" s="20" t="str">
        <f t="shared" si="53"/>
        <v/>
      </c>
      <c r="DV44" s="20" t="str">
        <f t="shared" si="54"/>
        <v/>
      </c>
      <c r="DW44" s="20" t="str">
        <f t="shared" si="55"/>
        <v/>
      </c>
      <c r="DX44" s="20" t="str">
        <f t="shared" si="56"/>
        <v/>
      </c>
      <c r="DY44" s="20" t="str">
        <f t="shared" si="57"/>
        <v/>
      </c>
      <c r="DZ44" s="20" t="str">
        <f t="shared" si="58"/>
        <v/>
      </c>
      <c r="EA44" s="20" t="str">
        <f t="shared" si="59"/>
        <v/>
      </c>
      <c r="EB44" s="20" t="str">
        <f t="shared" si="60"/>
        <v/>
      </c>
      <c r="EC44" s="20" t="str">
        <f t="shared" si="61"/>
        <v/>
      </c>
      <c r="ED44" s="20" t="str">
        <f t="shared" si="62"/>
        <v/>
      </c>
      <c r="EE44" s="20" t="str">
        <f t="shared" si="63"/>
        <v/>
      </c>
    </row>
    <row r="45" spans="1:135" ht="11.25" customHeight="1">
      <c r="A45" s="43" t="s">
        <v>134</v>
      </c>
      <c r="B45" s="43" t="s">
        <v>73</v>
      </c>
      <c r="C45" s="43" t="s">
        <v>140</v>
      </c>
      <c r="D45" s="43"/>
      <c r="E45" s="44">
        <v>1</v>
      </c>
      <c r="F45" s="43" t="s">
        <v>136</v>
      </c>
      <c r="G45" s="45">
        <v>12521</v>
      </c>
      <c r="H45" s="45"/>
      <c r="I45" s="46">
        <v>1</v>
      </c>
      <c r="J45" s="45"/>
      <c r="K45" s="47"/>
      <c r="L45" s="46">
        <v>1</v>
      </c>
      <c r="M45" s="48"/>
      <c r="N45" s="47"/>
      <c r="O45" s="44">
        <f t="shared" si="32"/>
        <v>2</v>
      </c>
      <c r="P45" s="44">
        <f t="shared" si="33"/>
        <v>4</v>
      </c>
      <c r="Q45" s="44">
        <f t="shared" si="34"/>
        <v>1934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DC45" s="20" t="str">
        <f t="shared" si="35"/>
        <v/>
      </c>
      <c r="DD45" s="20" t="str">
        <f t="shared" si="36"/>
        <v/>
      </c>
      <c r="DE45" s="20" t="str">
        <f t="shared" si="37"/>
        <v/>
      </c>
      <c r="DF45" s="20" t="str">
        <f t="shared" si="38"/>
        <v/>
      </c>
      <c r="DG45" s="20" t="str">
        <f t="shared" si="39"/>
        <v/>
      </c>
      <c r="DH45" s="20" t="str">
        <f t="shared" si="40"/>
        <v/>
      </c>
      <c r="DI45" s="20" t="str">
        <f t="shared" si="41"/>
        <v/>
      </c>
      <c r="DJ45" s="20" t="str">
        <f t="shared" si="42"/>
        <v/>
      </c>
      <c r="DK45" s="20" t="str">
        <f t="shared" si="43"/>
        <v/>
      </c>
      <c r="DL45" s="20" t="str">
        <f t="shared" si="44"/>
        <v/>
      </c>
      <c r="DM45" s="20" t="str">
        <f t="shared" si="45"/>
        <v/>
      </c>
      <c r="DN45" s="20" t="str">
        <f t="shared" si="46"/>
        <v/>
      </c>
      <c r="DO45" s="20" t="str">
        <f t="shared" si="47"/>
        <v/>
      </c>
      <c r="DP45" s="20" t="str">
        <f t="shared" si="48"/>
        <v/>
      </c>
      <c r="DQ45" s="20" t="str">
        <f t="shared" si="49"/>
        <v/>
      </c>
      <c r="DR45" s="20" t="str">
        <f t="shared" si="50"/>
        <v/>
      </c>
      <c r="DS45" s="20" t="str">
        <f t="shared" si="51"/>
        <v/>
      </c>
      <c r="DT45" s="20" t="str">
        <f t="shared" si="52"/>
        <v/>
      </c>
      <c r="DU45" s="20" t="str">
        <f t="shared" si="53"/>
        <v/>
      </c>
      <c r="DV45" s="20" t="str">
        <f t="shared" si="54"/>
        <v/>
      </c>
      <c r="DW45" s="20" t="str">
        <f t="shared" si="55"/>
        <v/>
      </c>
      <c r="DX45" s="20" t="str">
        <f t="shared" si="56"/>
        <v/>
      </c>
      <c r="DY45" s="20" t="str">
        <f t="shared" si="57"/>
        <v/>
      </c>
      <c r="DZ45" s="20" t="str">
        <f t="shared" si="58"/>
        <v/>
      </c>
      <c r="EA45" s="20" t="str">
        <f t="shared" si="59"/>
        <v/>
      </c>
      <c r="EB45" s="20" t="str">
        <f t="shared" si="60"/>
        <v/>
      </c>
      <c r="EC45" s="20" t="str">
        <f t="shared" si="61"/>
        <v/>
      </c>
      <c r="ED45" s="20" t="str">
        <f t="shared" si="62"/>
        <v/>
      </c>
      <c r="EE45" s="20" t="str">
        <f t="shared" si="63"/>
        <v/>
      </c>
    </row>
    <row r="46" spans="1:135" ht="11.25" customHeight="1">
      <c r="A46" s="43" t="s">
        <v>134</v>
      </c>
      <c r="B46" s="43" t="s">
        <v>72</v>
      </c>
      <c r="C46" s="43" t="s">
        <v>50</v>
      </c>
      <c r="D46" s="43"/>
      <c r="E46" s="44">
        <v>1</v>
      </c>
      <c r="F46" s="43" t="s">
        <v>136</v>
      </c>
      <c r="G46" s="45">
        <v>13277</v>
      </c>
      <c r="H46" s="45">
        <v>13286</v>
      </c>
      <c r="I46" s="46">
        <v>1</v>
      </c>
      <c r="J46" s="45"/>
      <c r="K46" s="47"/>
      <c r="L46" s="46">
        <v>1</v>
      </c>
      <c r="M46" s="48"/>
      <c r="N46" s="47"/>
      <c r="O46" s="44">
        <f t="shared" si="32"/>
        <v>1</v>
      </c>
      <c r="P46" s="44">
        <f t="shared" si="33"/>
        <v>5</v>
      </c>
      <c r="Q46" s="44">
        <f t="shared" si="34"/>
        <v>1936</v>
      </c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DC46" s="20" t="str">
        <f t="shared" si="35"/>
        <v/>
      </c>
      <c r="DD46" s="20" t="str">
        <f t="shared" si="36"/>
        <v/>
      </c>
      <c r="DE46" s="20" t="str">
        <f t="shared" si="37"/>
        <v/>
      </c>
      <c r="DF46" s="20" t="str">
        <f t="shared" si="38"/>
        <v/>
      </c>
      <c r="DG46" s="20" t="str">
        <f t="shared" si="39"/>
        <v/>
      </c>
      <c r="DH46" s="20" t="str">
        <f t="shared" si="40"/>
        <v/>
      </c>
      <c r="DI46" s="20" t="str">
        <f t="shared" si="41"/>
        <v/>
      </c>
      <c r="DJ46" s="20" t="str">
        <f t="shared" si="42"/>
        <v/>
      </c>
      <c r="DK46" s="20" t="str">
        <f t="shared" si="43"/>
        <v/>
      </c>
      <c r="DL46" s="20" t="str">
        <f t="shared" si="44"/>
        <v/>
      </c>
      <c r="DM46" s="20" t="str">
        <f t="shared" si="45"/>
        <v/>
      </c>
      <c r="DN46" s="20" t="str">
        <f t="shared" si="46"/>
        <v/>
      </c>
      <c r="DO46" s="20" t="str">
        <f t="shared" si="47"/>
        <v/>
      </c>
      <c r="DP46" s="20" t="str">
        <f t="shared" si="48"/>
        <v/>
      </c>
      <c r="DQ46" s="20" t="str">
        <f t="shared" si="49"/>
        <v/>
      </c>
      <c r="DR46" s="20" t="str">
        <f t="shared" si="50"/>
        <v/>
      </c>
      <c r="DS46" s="20" t="str">
        <f t="shared" si="51"/>
        <v/>
      </c>
      <c r="DT46" s="20" t="str">
        <f t="shared" si="52"/>
        <v/>
      </c>
      <c r="DU46" s="20" t="str">
        <f t="shared" si="53"/>
        <v/>
      </c>
      <c r="DV46" s="20" t="str">
        <f t="shared" si="54"/>
        <v/>
      </c>
      <c r="DW46" s="20" t="str">
        <f t="shared" si="55"/>
        <v/>
      </c>
      <c r="DX46" s="20" t="str">
        <f t="shared" si="56"/>
        <v/>
      </c>
      <c r="DY46" s="20" t="str">
        <f t="shared" si="57"/>
        <v/>
      </c>
      <c r="DZ46" s="20" t="str">
        <f t="shared" si="58"/>
        <v/>
      </c>
      <c r="EA46" s="20" t="str">
        <f t="shared" si="59"/>
        <v/>
      </c>
      <c r="EB46" s="20" t="str">
        <f t="shared" si="60"/>
        <v/>
      </c>
      <c r="EC46" s="20" t="str">
        <f t="shared" si="61"/>
        <v/>
      </c>
      <c r="ED46" s="20" t="str">
        <f t="shared" si="62"/>
        <v/>
      </c>
      <c r="EE46" s="20" t="str">
        <f t="shared" si="63"/>
        <v/>
      </c>
    </row>
    <row r="47" spans="1:135" ht="11.25" customHeight="1">
      <c r="A47" s="43" t="s">
        <v>134</v>
      </c>
      <c r="B47" s="43" t="s">
        <v>72</v>
      </c>
      <c r="C47" s="43" t="s">
        <v>50</v>
      </c>
      <c r="D47" s="43"/>
      <c r="E47" s="44">
        <v>1</v>
      </c>
      <c r="F47" s="43" t="s">
        <v>136</v>
      </c>
      <c r="G47" s="45">
        <v>13407</v>
      </c>
      <c r="H47" s="45">
        <v>13437</v>
      </c>
      <c r="I47" s="46">
        <v>1</v>
      </c>
      <c r="J47" s="45"/>
      <c r="K47" s="47"/>
      <c r="L47" s="46">
        <v>1</v>
      </c>
      <c r="M47" s="48"/>
      <c r="N47" s="47"/>
      <c r="O47" s="44">
        <f t="shared" si="32"/>
        <v>2</v>
      </c>
      <c r="P47" s="44">
        <f t="shared" si="33"/>
        <v>9</v>
      </c>
      <c r="Q47" s="44">
        <f t="shared" si="34"/>
        <v>1936</v>
      </c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DC47" s="20" t="str">
        <f t="shared" si="35"/>
        <v/>
      </c>
      <c r="DD47" s="20" t="str">
        <f t="shared" si="36"/>
        <v/>
      </c>
      <c r="DE47" s="20" t="str">
        <f t="shared" si="37"/>
        <v/>
      </c>
      <c r="DF47" s="20" t="str">
        <f t="shared" si="38"/>
        <v/>
      </c>
      <c r="DG47" s="20" t="str">
        <f t="shared" si="39"/>
        <v/>
      </c>
      <c r="DH47" s="20" t="str">
        <f t="shared" si="40"/>
        <v/>
      </c>
      <c r="DI47" s="20" t="str">
        <f t="shared" si="41"/>
        <v/>
      </c>
      <c r="DJ47" s="20" t="str">
        <f t="shared" si="42"/>
        <v/>
      </c>
      <c r="DK47" s="20" t="str">
        <f t="shared" si="43"/>
        <v/>
      </c>
      <c r="DL47" s="20" t="str">
        <f t="shared" si="44"/>
        <v/>
      </c>
      <c r="DM47" s="20" t="str">
        <f t="shared" si="45"/>
        <v/>
      </c>
      <c r="DN47" s="20" t="str">
        <f t="shared" si="46"/>
        <v/>
      </c>
      <c r="DO47" s="20" t="str">
        <f t="shared" si="47"/>
        <v/>
      </c>
      <c r="DP47" s="20" t="str">
        <f t="shared" si="48"/>
        <v/>
      </c>
      <c r="DQ47" s="20" t="str">
        <f t="shared" si="49"/>
        <v/>
      </c>
      <c r="DR47" s="20" t="str">
        <f t="shared" si="50"/>
        <v/>
      </c>
      <c r="DS47" s="20" t="str">
        <f t="shared" si="51"/>
        <v/>
      </c>
      <c r="DT47" s="20" t="str">
        <f t="shared" si="52"/>
        <v/>
      </c>
      <c r="DU47" s="20" t="str">
        <f t="shared" si="53"/>
        <v/>
      </c>
      <c r="DV47" s="20" t="str">
        <f t="shared" si="54"/>
        <v/>
      </c>
      <c r="DW47" s="20" t="str">
        <f t="shared" si="55"/>
        <v/>
      </c>
      <c r="DX47" s="20" t="str">
        <f t="shared" si="56"/>
        <v/>
      </c>
      <c r="DY47" s="20" t="str">
        <f t="shared" si="57"/>
        <v/>
      </c>
      <c r="DZ47" s="20" t="str">
        <f t="shared" si="58"/>
        <v/>
      </c>
      <c r="EA47" s="20" t="str">
        <f t="shared" si="59"/>
        <v/>
      </c>
      <c r="EB47" s="20" t="str">
        <f t="shared" si="60"/>
        <v/>
      </c>
      <c r="EC47" s="20" t="str">
        <f t="shared" si="61"/>
        <v/>
      </c>
      <c r="ED47" s="20" t="str">
        <f t="shared" si="62"/>
        <v/>
      </c>
      <c r="EE47" s="20" t="str">
        <f t="shared" si="63"/>
        <v/>
      </c>
    </row>
    <row r="48" spans="1:135" ht="11.25" customHeight="1">
      <c r="A48" s="43" t="s">
        <v>134</v>
      </c>
      <c r="B48" s="43" t="s">
        <v>74</v>
      </c>
      <c r="C48" s="43" t="s">
        <v>51</v>
      </c>
      <c r="D48" s="43"/>
      <c r="E48" s="44">
        <v>1</v>
      </c>
      <c r="F48" s="43" t="s">
        <v>136</v>
      </c>
      <c r="G48" s="45">
        <v>13421</v>
      </c>
      <c r="H48" s="45"/>
      <c r="I48" s="46">
        <v>1</v>
      </c>
      <c r="J48" s="45"/>
      <c r="K48" s="47"/>
      <c r="L48" s="46">
        <v>1</v>
      </c>
      <c r="M48" s="48"/>
      <c r="N48" s="47"/>
      <c r="O48" s="44">
        <f t="shared" si="32"/>
        <v>3</v>
      </c>
      <c r="P48" s="44">
        <f t="shared" si="33"/>
        <v>9</v>
      </c>
      <c r="Q48" s="44">
        <f t="shared" si="34"/>
        <v>1936</v>
      </c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DC48" s="20" t="str">
        <f t="shared" si="35"/>
        <v/>
      </c>
      <c r="DD48" s="20" t="str">
        <f t="shared" si="36"/>
        <v/>
      </c>
      <c r="DE48" s="20" t="str">
        <f t="shared" si="37"/>
        <v/>
      </c>
      <c r="DF48" s="20" t="str">
        <f t="shared" si="38"/>
        <v/>
      </c>
      <c r="DG48" s="20" t="str">
        <f t="shared" si="39"/>
        <v/>
      </c>
      <c r="DH48" s="20" t="str">
        <f t="shared" si="40"/>
        <v/>
      </c>
      <c r="DI48" s="20" t="str">
        <f t="shared" si="41"/>
        <v/>
      </c>
      <c r="DJ48" s="20" t="str">
        <f t="shared" si="42"/>
        <v/>
      </c>
      <c r="DK48" s="20" t="str">
        <f t="shared" si="43"/>
        <v/>
      </c>
      <c r="DL48" s="20" t="str">
        <f t="shared" si="44"/>
        <v/>
      </c>
      <c r="DM48" s="20" t="str">
        <f t="shared" si="45"/>
        <v/>
      </c>
      <c r="DN48" s="20" t="str">
        <f t="shared" si="46"/>
        <v/>
      </c>
      <c r="DO48" s="20" t="str">
        <f t="shared" si="47"/>
        <v/>
      </c>
      <c r="DP48" s="20" t="str">
        <f t="shared" si="48"/>
        <v/>
      </c>
      <c r="DQ48" s="20" t="str">
        <f t="shared" si="49"/>
        <v/>
      </c>
      <c r="DR48" s="20" t="str">
        <f t="shared" si="50"/>
        <v/>
      </c>
      <c r="DS48" s="20" t="str">
        <f t="shared" si="51"/>
        <v/>
      </c>
      <c r="DT48" s="20" t="str">
        <f t="shared" si="52"/>
        <v/>
      </c>
      <c r="DU48" s="20" t="str">
        <f t="shared" si="53"/>
        <v/>
      </c>
      <c r="DV48" s="20" t="str">
        <f t="shared" si="54"/>
        <v/>
      </c>
      <c r="DW48" s="20" t="str">
        <f t="shared" si="55"/>
        <v/>
      </c>
      <c r="DX48" s="20" t="str">
        <f t="shared" si="56"/>
        <v/>
      </c>
      <c r="DY48" s="20" t="str">
        <f t="shared" si="57"/>
        <v/>
      </c>
      <c r="DZ48" s="20" t="str">
        <f t="shared" si="58"/>
        <v/>
      </c>
      <c r="EA48" s="20" t="str">
        <f t="shared" si="59"/>
        <v/>
      </c>
      <c r="EB48" s="20" t="str">
        <f t="shared" si="60"/>
        <v/>
      </c>
      <c r="EC48" s="20" t="str">
        <f t="shared" si="61"/>
        <v/>
      </c>
      <c r="ED48" s="20" t="str">
        <f t="shared" si="62"/>
        <v/>
      </c>
      <c r="EE48" s="20" t="str">
        <f t="shared" si="63"/>
        <v/>
      </c>
    </row>
    <row r="49" spans="1:135" ht="11.25" customHeight="1">
      <c r="A49" s="43" t="s">
        <v>134</v>
      </c>
      <c r="B49" s="43" t="s">
        <v>74</v>
      </c>
      <c r="C49" s="43" t="s">
        <v>51</v>
      </c>
      <c r="D49" s="43"/>
      <c r="E49" s="44">
        <v>4</v>
      </c>
      <c r="F49" s="43" t="s">
        <v>136</v>
      </c>
      <c r="G49" s="45">
        <v>17449</v>
      </c>
      <c r="H49" s="45">
        <v>17450</v>
      </c>
      <c r="I49" s="46">
        <v>1</v>
      </c>
      <c r="J49" s="45"/>
      <c r="K49" s="47"/>
      <c r="L49" s="46">
        <v>1</v>
      </c>
      <c r="M49" s="48"/>
      <c r="N49" s="47"/>
      <c r="O49" s="44">
        <f t="shared" si="32"/>
        <v>1</v>
      </c>
      <c r="P49" s="44">
        <f t="shared" si="33"/>
        <v>10</v>
      </c>
      <c r="Q49" s="44">
        <f t="shared" si="34"/>
        <v>1947</v>
      </c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DC49" s="20" t="str">
        <f t="shared" si="35"/>
        <v/>
      </c>
      <c r="DD49" s="20" t="str">
        <f t="shared" si="36"/>
        <v/>
      </c>
      <c r="DE49" s="20" t="str">
        <f t="shared" si="37"/>
        <v/>
      </c>
      <c r="DF49" s="20" t="str">
        <f t="shared" si="38"/>
        <v/>
      </c>
      <c r="DG49" s="20" t="str">
        <f t="shared" si="39"/>
        <v/>
      </c>
      <c r="DH49" s="20" t="str">
        <f t="shared" si="40"/>
        <v/>
      </c>
      <c r="DI49" s="20" t="str">
        <f t="shared" si="41"/>
        <v/>
      </c>
      <c r="DJ49" s="20" t="str">
        <f t="shared" si="42"/>
        <v/>
      </c>
      <c r="DK49" s="20" t="str">
        <f t="shared" si="43"/>
        <v/>
      </c>
      <c r="DL49" s="20" t="str">
        <f t="shared" si="44"/>
        <v/>
      </c>
      <c r="DM49" s="20" t="str">
        <f t="shared" si="45"/>
        <v/>
      </c>
      <c r="DN49" s="20" t="str">
        <f t="shared" si="46"/>
        <v/>
      </c>
      <c r="DO49" s="20" t="str">
        <f t="shared" si="47"/>
        <v/>
      </c>
      <c r="DP49" s="20" t="str">
        <f t="shared" si="48"/>
        <v/>
      </c>
      <c r="DQ49" s="20" t="str">
        <f t="shared" si="49"/>
        <v/>
      </c>
      <c r="DR49" s="20" t="str">
        <f t="shared" si="50"/>
        <v/>
      </c>
      <c r="DS49" s="20" t="str">
        <f t="shared" si="51"/>
        <v/>
      </c>
      <c r="DT49" s="20" t="str">
        <f t="shared" si="52"/>
        <v/>
      </c>
      <c r="DU49" s="20" t="str">
        <f t="shared" si="53"/>
        <v/>
      </c>
      <c r="DV49" s="20" t="str">
        <f t="shared" si="54"/>
        <v/>
      </c>
      <c r="DW49" s="20" t="str">
        <f t="shared" si="55"/>
        <v/>
      </c>
      <c r="DX49" s="20" t="str">
        <f t="shared" si="56"/>
        <v/>
      </c>
      <c r="DY49" s="20" t="str">
        <f t="shared" si="57"/>
        <v/>
      </c>
      <c r="DZ49" s="20" t="str">
        <f t="shared" si="58"/>
        <v/>
      </c>
      <c r="EA49" s="20" t="str">
        <f t="shared" si="59"/>
        <v/>
      </c>
      <c r="EB49" s="20" t="str">
        <f t="shared" si="60"/>
        <v/>
      </c>
      <c r="EC49" s="20" t="str">
        <f t="shared" si="61"/>
        <v/>
      </c>
      <c r="ED49" s="20" t="str">
        <f t="shared" si="62"/>
        <v/>
      </c>
      <c r="EE49" s="20" t="str">
        <f t="shared" si="63"/>
        <v/>
      </c>
    </row>
    <row r="50" spans="1:135" ht="11.25" customHeight="1">
      <c r="A50" s="43" t="s">
        <v>134</v>
      </c>
      <c r="B50" s="43" t="s">
        <v>74</v>
      </c>
      <c r="C50" s="43" t="s">
        <v>51</v>
      </c>
      <c r="D50" s="43"/>
      <c r="E50" s="44">
        <v>2</v>
      </c>
      <c r="F50" s="43" t="s">
        <v>136</v>
      </c>
      <c r="G50" s="45">
        <v>17465</v>
      </c>
      <c r="H50" s="45"/>
      <c r="I50" s="46">
        <v>1</v>
      </c>
      <c r="J50" s="45"/>
      <c r="K50" s="47"/>
      <c r="L50" s="46">
        <v>1</v>
      </c>
      <c r="M50" s="48"/>
      <c r="N50" s="47"/>
      <c r="O50" s="44">
        <f t="shared" si="32"/>
        <v>3</v>
      </c>
      <c r="P50" s="44">
        <f t="shared" si="33"/>
        <v>10</v>
      </c>
      <c r="Q50" s="44">
        <f t="shared" si="34"/>
        <v>1947</v>
      </c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DC50" s="20" t="str">
        <f t="shared" si="35"/>
        <v/>
      </c>
      <c r="DD50" s="20" t="str">
        <f t="shared" si="36"/>
        <v/>
      </c>
      <c r="DE50" s="20" t="str">
        <f t="shared" si="37"/>
        <v/>
      </c>
      <c r="DF50" s="20" t="str">
        <f t="shared" si="38"/>
        <v/>
      </c>
      <c r="DG50" s="20" t="str">
        <f t="shared" si="39"/>
        <v/>
      </c>
      <c r="DH50" s="20" t="str">
        <f t="shared" si="40"/>
        <v/>
      </c>
      <c r="DI50" s="20" t="str">
        <f t="shared" si="41"/>
        <v/>
      </c>
      <c r="DJ50" s="20" t="str">
        <f t="shared" si="42"/>
        <v/>
      </c>
      <c r="DK50" s="20" t="str">
        <f t="shared" si="43"/>
        <v/>
      </c>
      <c r="DL50" s="20" t="str">
        <f t="shared" si="44"/>
        <v/>
      </c>
      <c r="DM50" s="20" t="str">
        <f t="shared" si="45"/>
        <v/>
      </c>
      <c r="DN50" s="20" t="str">
        <f t="shared" si="46"/>
        <v/>
      </c>
      <c r="DO50" s="20" t="str">
        <f t="shared" si="47"/>
        <v/>
      </c>
      <c r="DP50" s="20" t="str">
        <f t="shared" si="48"/>
        <v/>
      </c>
      <c r="DQ50" s="20" t="str">
        <f t="shared" si="49"/>
        <v/>
      </c>
      <c r="DR50" s="20" t="str">
        <f t="shared" si="50"/>
        <v/>
      </c>
      <c r="DS50" s="20" t="str">
        <f t="shared" si="51"/>
        <v/>
      </c>
      <c r="DT50" s="20" t="str">
        <f t="shared" si="52"/>
        <v/>
      </c>
      <c r="DU50" s="20" t="str">
        <f t="shared" si="53"/>
        <v/>
      </c>
      <c r="DV50" s="20" t="str">
        <f t="shared" si="54"/>
        <v/>
      </c>
      <c r="DW50" s="20" t="str">
        <f t="shared" si="55"/>
        <v/>
      </c>
      <c r="DX50" s="20" t="str">
        <f t="shared" si="56"/>
        <v/>
      </c>
      <c r="DY50" s="20" t="str">
        <f t="shared" si="57"/>
        <v/>
      </c>
      <c r="DZ50" s="20" t="str">
        <f t="shared" si="58"/>
        <v/>
      </c>
      <c r="EA50" s="20" t="str">
        <f t="shared" si="59"/>
        <v/>
      </c>
      <c r="EB50" s="20" t="str">
        <f t="shared" si="60"/>
        <v/>
      </c>
      <c r="EC50" s="20" t="str">
        <f t="shared" si="61"/>
        <v/>
      </c>
      <c r="ED50" s="20" t="str">
        <f t="shared" si="62"/>
        <v/>
      </c>
      <c r="EE50" s="20" t="str">
        <f t="shared" si="63"/>
        <v/>
      </c>
    </row>
    <row r="51" spans="1:135" ht="11.25" customHeight="1">
      <c r="A51" s="43" t="s">
        <v>134</v>
      </c>
      <c r="B51" s="43" t="s">
        <v>73</v>
      </c>
      <c r="C51" s="43" t="s">
        <v>141</v>
      </c>
      <c r="D51" s="43"/>
      <c r="E51" s="44">
        <v>1</v>
      </c>
      <c r="F51" s="43" t="s">
        <v>136</v>
      </c>
      <c r="G51" s="45">
        <v>17488</v>
      </c>
      <c r="H51" s="45"/>
      <c r="I51" s="46">
        <v>1</v>
      </c>
      <c r="J51" s="45"/>
      <c r="K51" s="47"/>
      <c r="L51" s="46">
        <v>1</v>
      </c>
      <c r="M51" s="48"/>
      <c r="N51" s="47"/>
      <c r="O51" s="44">
        <f t="shared" si="32"/>
        <v>2</v>
      </c>
      <c r="P51" s="44">
        <f t="shared" si="33"/>
        <v>11</v>
      </c>
      <c r="Q51" s="44">
        <f t="shared" si="34"/>
        <v>1947</v>
      </c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DC51" s="20" t="str">
        <f t="shared" si="35"/>
        <v/>
      </c>
      <c r="DD51" s="20" t="str">
        <f t="shared" si="36"/>
        <v/>
      </c>
      <c r="DE51" s="20" t="str">
        <f t="shared" si="37"/>
        <v/>
      </c>
      <c r="DF51" s="20" t="str">
        <f t="shared" si="38"/>
        <v/>
      </c>
      <c r="DG51" s="20" t="str">
        <f t="shared" si="39"/>
        <v/>
      </c>
      <c r="DH51" s="20" t="str">
        <f t="shared" si="40"/>
        <v/>
      </c>
      <c r="DI51" s="20" t="str">
        <f t="shared" si="41"/>
        <v/>
      </c>
      <c r="DJ51" s="20" t="str">
        <f t="shared" si="42"/>
        <v/>
      </c>
      <c r="DK51" s="20" t="str">
        <f t="shared" si="43"/>
        <v/>
      </c>
      <c r="DL51" s="20" t="str">
        <f t="shared" si="44"/>
        <v/>
      </c>
      <c r="DM51" s="20" t="str">
        <f t="shared" si="45"/>
        <v/>
      </c>
      <c r="DN51" s="20" t="str">
        <f t="shared" si="46"/>
        <v/>
      </c>
      <c r="DO51" s="20" t="str">
        <f t="shared" si="47"/>
        <v/>
      </c>
      <c r="DP51" s="20" t="str">
        <f t="shared" si="48"/>
        <v/>
      </c>
      <c r="DQ51" s="20" t="str">
        <f t="shared" si="49"/>
        <v/>
      </c>
      <c r="DR51" s="20" t="str">
        <f t="shared" si="50"/>
        <v/>
      </c>
      <c r="DS51" s="20" t="str">
        <f t="shared" si="51"/>
        <v/>
      </c>
      <c r="DT51" s="20" t="str">
        <f t="shared" si="52"/>
        <v/>
      </c>
      <c r="DU51" s="20" t="str">
        <f t="shared" si="53"/>
        <v/>
      </c>
      <c r="DV51" s="20" t="str">
        <f t="shared" si="54"/>
        <v/>
      </c>
      <c r="DW51" s="20" t="str">
        <f t="shared" si="55"/>
        <v/>
      </c>
      <c r="DX51" s="20" t="str">
        <f t="shared" si="56"/>
        <v/>
      </c>
      <c r="DY51" s="20" t="str">
        <f t="shared" si="57"/>
        <v/>
      </c>
      <c r="DZ51" s="20" t="str">
        <f t="shared" si="58"/>
        <v/>
      </c>
      <c r="EA51" s="20" t="str">
        <f t="shared" si="59"/>
        <v/>
      </c>
      <c r="EB51" s="20" t="str">
        <f t="shared" si="60"/>
        <v/>
      </c>
      <c r="EC51" s="20" t="str">
        <f t="shared" si="61"/>
        <v/>
      </c>
      <c r="ED51" s="20" t="str">
        <f t="shared" si="62"/>
        <v/>
      </c>
      <c r="EE51" s="20" t="str">
        <f t="shared" si="63"/>
        <v/>
      </c>
    </row>
    <row r="52" spans="1:135" ht="11.25" customHeight="1">
      <c r="A52" s="43" t="s">
        <v>134</v>
      </c>
      <c r="B52" s="43" t="s">
        <v>81</v>
      </c>
      <c r="C52" s="43" t="s">
        <v>402</v>
      </c>
      <c r="D52" s="43" t="s">
        <v>268</v>
      </c>
      <c r="E52" s="44">
        <v>2</v>
      </c>
      <c r="F52" s="43" t="s">
        <v>136</v>
      </c>
      <c r="G52" s="45">
        <v>17665</v>
      </c>
      <c r="H52" s="45"/>
      <c r="I52" s="46">
        <v>1</v>
      </c>
      <c r="J52" s="45"/>
      <c r="K52" s="47"/>
      <c r="L52" s="46">
        <v>1</v>
      </c>
      <c r="M52" s="48"/>
      <c r="N52" s="47"/>
      <c r="O52" s="44">
        <f t="shared" si="32"/>
        <v>2</v>
      </c>
      <c r="P52" s="44">
        <f t="shared" si="33"/>
        <v>5</v>
      </c>
      <c r="Q52" s="44">
        <f t="shared" si="34"/>
        <v>1948</v>
      </c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DC52" s="20" t="str">
        <f t="shared" si="35"/>
        <v/>
      </c>
      <c r="DD52" s="20" t="str">
        <f t="shared" si="36"/>
        <v/>
      </c>
      <c r="DE52" s="20" t="str">
        <f t="shared" si="37"/>
        <v/>
      </c>
      <c r="DF52" s="20" t="str">
        <f t="shared" si="38"/>
        <v/>
      </c>
      <c r="DG52" s="20" t="str">
        <f t="shared" si="39"/>
        <v/>
      </c>
      <c r="DH52" s="20" t="str">
        <f t="shared" si="40"/>
        <v/>
      </c>
      <c r="DI52" s="20" t="str">
        <f t="shared" si="41"/>
        <v/>
      </c>
      <c r="DJ52" s="20" t="str">
        <f t="shared" si="42"/>
        <v/>
      </c>
      <c r="DK52" s="20" t="str">
        <f t="shared" si="43"/>
        <v/>
      </c>
      <c r="DL52" s="20" t="str">
        <f t="shared" si="44"/>
        <v/>
      </c>
      <c r="DM52" s="20" t="str">
        <f t="shared" si="45"/>
        <v/>
      </c>
      <c r="DN52" s="20" t="str">
        <f t="shared" si="46"/>
        <v/>
      </c>
      <c r="DO52" s="20" t="str">
        <f t="shared" si="47"/>
        <v/>
      </c>
      <c r="DP52" s="20" t="str">
        <f t="shared" si="48"/>
        <v/>
      </c>
      <c r="DQ52" s="20" t="str">
        <f t="shared" si="49"/>
        <v/>
      </c>
      <c r="DR52" s="20" t="str">
        <f t="shared" si="50"/>
        <v/>
      </c>
      <c r="DS52" s="20" t="str">
        <f t="shared" si="51"/>
        <v/>
      </c>
      <c r="DT52" s="20" t="str">
        <f t="shared" si="52"/>
        <v/>
      </c>
      <c r="DU52" s="20" t="str">
        <f t="shared" si="53"/>
        <v/>
      </c>
      <c r="DV52" s="20" t="str">
        <f t="shared" si="54"/>
        <v/>
      </c>
      <c r="DW52" s="20" t="str">
        <f t="shared" si="55"/>
        <v/>
      </c>
      <c r="DX52" s="20" t="str">
        <f t="shared" si="56"/>
        <v/>
      </c>
      <c r="DY52" s="20" t="str">
        <f t="shared" si="57"/>
        <v/>
      </c>
      <c r="DZ52" s="20" t="str">
        <f t="shared" si="58"/>
        <v/>
      </c>
      <c r="EA52" s="20" t="str">
        <f t="shared" si="59"/>
        <v/>
      </c>
      <c r="EB52" s="20" t="str">
        <f t="shared" si="60"/>
        <v/>
      </c>
      <c r="EC52" s="20" t="str">
        <f t="shared" si="61"/>
        <v/>
      </c>
      <c r="ED52" s="20" t="str">
        <f t="shared" si="62"/>
        <v/>
      </c>
      <c r="EE52" s="20" t="str">
        <f t="shared" si="63"/>
        <v/>
      </c>
    </row>
    <row r="53" spans="1:135" ht="11.25" customHeight="1">
      <c r="A53" s="43" t="s">
        <v>134</v>
      </c>
      <c r="B53" s="43" t="s">
        <v>72</v>
      </c>
      <c r="C53" s="43" t="s">
        <v>50</v>
      </c>
      <c r="D53" s="43"/>
      <c r="E53" s="44">
        <v>2</v>
      </c>
      <c r="F53" s="43" t="s">
        <v>136</v>
      </c>
      <c r="G53" s="45">
        <v>17803</v>
      </c>
      <c r="H53" s="45">
        <v>17806</v>
      </c>
      <c r="I53" s="46">
        <v>1</v>
      </c>
      <c r="J53" s="45"/>
      <c r="K53" s="47"/>
      <c r="L53" s="46">
        <v>1</v>
      </c>
      <c r="M53" s="48"/>
      <c r="N53" s="47"/>
      <c r="O53" s="44">
        <f t="shared" si="32"/>
        <v>3</v>
      </c>
      <c r="P53" s="44">
        <f t="shared" si="33"/>
        <v>9</v>
      </c>
      <c r="Q53" s="44">
        <f t="shared" si="34"/>
        <v>1948</v>
      </c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DC53" s="20" t="str">
        <f t="shared" si="35"/>
        <v/>
      </c>
      <c r="DD53" s="20" t="str">
        <f t="shared" si="36"/>
        <v/>
      </c>
      <c r="DE53" s="20" t="str">
        <f t="shared" si="37"/>
        <v/>
      </c>
      <c r="DF53" s="20" t="str">
        <f t="shared" si="38"/>
        <v/>
      </c>
      <c r="DG53" s="20" t="str">
        <f t="shared" si="39"/>
        <v/>
      </c>
      <c r="DH53" s="20" t="str">
        <f t="shared" si="40"/>
        <v/>
      </c>
      <c r="DI53" s="20" t="str">
        <f t="shared" si="41"/>
        <v/>
      </c>
      <c r="DJ53" s="20" t="str">
        <f t="shared" si="42"/>
        <v/>
      </c>
      <c r="DK53" s="20" t="str">
        <f t="shared" si="43"/>
        <v/>
      </c>
      <c r="DL53" s="20" t="str">
        <f t="shared" si="44"/>
        <v/>
      </c>
      <c r="DM53" s="20" t="str">
        <f t="shared" si="45"/>
        <v/>
      </c>
      <c r="DN53" s="20" t="str">
        <f t="shared" si="46"/>
        <v/>
      </c>
      <c r="DO53" s="20" t="str">
        <f t="shared" si="47"/>
        <v/>
      </c>
      <c r="DP53" s="20" t="str">
        <f t="shared" si="48"/>
        <v/>
      </c>
      <c r="DQ53" s="20" t="str">
        <f t="shared" si="49"/>
        <v/>
      </c>
      <c r="DR53" s="20" t="str">
        <f t="shared" si="50"/>
        <v/>
      </c>
      <c r="DS53" s="20" t="str">
        <f t="shared" si="51"/>
        <v/>
      </c>
      <c r="DT53" s="20" t="str">
        <f t="shared" si="52"/>
        <v/>
      </c>
      <c r="DU53" s="20" t="str">
        <f t="shared" si="53"/>
        <v/>
      </c>
      <c r="DV53" s="20" t="str">
        <f t="shared" si="54"/>
        <v/>
      </c>
      <c r="DW53" s="20" t="str">
        <f t="shared" si="55"/>
        <v/>
      </c>
      <c r="DX53" s="20" t="str">
        <f t="shared" si="56"/>
        <v/>
      </c>
      <c r="DY53" s="20" t="str">
        <f t="shared" si="57"/>
        <v/>
      </c>
      <c r="DZ53" s="20" t="str">
        <f t="shared" si="58"/>
        <v/>
      </c>
      <c r="EA53" s="20" t="str">
        <f t="shared" si="59"/>
        <v/>
      </c>
      <c r="EB53" s="20" t="str">
        <f t="shared" si="60"/>
        <v/>
      </c>
      <c r="EC53" s="20" t="str">
        <f t="shared" si="61"/>
        <v/>
      </c>
      <c r="ED53" s="20" t="str">
        <f t="shared" si="62"/>
        <v/>
      </c>
      <c r="EE53" s="20" t="str">
        <f t="shared" si="63"/>
        <v/>
      </c>
    </row>
    <row r="54" spans="1:135" ht="11.25" customHeight="1">
      <c r="A54" s="43" t="s">
        <v>134</v>
      </c>
      <c r="B54" s="43" t="s">
        <v>72</v>
      </c>
      <c r="C54" s="43" t="s">
        <v>50</v>
      </c>
      <c r="D54" s="43"/>
      <c r="E54" s="44">
        <v>2</v>
      </c>
      <c r="F54" s="43" t="s">
        <v>136</v>
      </c>
      <c r="G54" s="45">
        <v>17817</v>
      </c>
      <c r="H54" s="45"/>
      <c r="I54" s="46">
        <v>1</v>
      </c>
      <c r="J54" s="45"/>
      <c r="K54" s="47"/>
      <c r="L54" s="46">
        <v>1</v>
      </c>
      <c r="M54" s="48"/>
      <c r="N54" s="47"/>
      <c r="O54" s="44">
        <f t="shared" si="32"/>
        <v>2</v>
      </c>
      <c r="P54" s="44">
        <f t="shared" si="33"/>
        <v>10</v>
      </c>
      <c r="Q54" s="44">
        <f t="shared" si="34"/>
        <v>1948</v>
      </c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DC54" s="20" t="str">
        <f t="shared" si="35"/>
        <v/>
      </c>
      <c r="DD54" s="20" t="str">
        <f t="shared" si="36"/>
        <v/>
      </c>
      <c r="DE54" s="20" t="str">
        <f t="shared" si="37"/>
        <v/>
      </c>
      <c r="DF54" s="20" t="str">
        <f t="shared" si="38"/>
        <v/>
      </c>
      <c r="DG54" s="20" t="str">
        <f t="shared" si="39"/>
        <v/>
      </c>
      <c r="DH54" s="20" t="str">
        <f t="shared" si="40"/>
        <v/>
      </c>
      <c r="DI54" s="20" t="str">
        <f t="shared" si="41"/>
        <v/>
      </c>
      <c r="DJ54" s="20" t="str">
        <f t="shared" si="42"/>
        <v/>
      </c>
      <c r="DK54" s="20" t="str">
        <f t="shared" si="43"/>
        <v/>
      </c>
      <c r="DL54" s="20" t="str">
        <f t="shared" si="44"/>
        <v/>
      </c>
      <c r="DM54" s="20" t="str">
        <f t="shared" si="45"/>
        <v/>
      </c>
      <c r="DN54" s="20" t="str">
        <f t="shared" si="46"/>
        <v/>
      </c>
      <c r="DO54" s="20" t="str">
        <f t="shared" si="47"/>
        <v/>
      </c>
      <c r="DP54" s="20" t="str">
        <f t="shared" si="48"/>
        <v/>
      </c>
      <c r="DQ54" s="20" t="str">
        <f t="shared" si="49"/>
        <v/>
      </c>
      <c r="DR54" s="20" t="str">
        <f t="shared" si="50"/>
        <v/>
      </c>
      <c r="DS54" s="20" t="str">
        <f t="shared" si="51"/>
        <v/>
      </c>
      <c r="DT54" s="20" t="str">
        <f t="shared" si="52"/>
        <v/>
      </c>
      <c r="DU54" s="20" t="str">
        <f t="shared" si="53"/>
        <v/>
      </c>
      <c r="DV54" s="20" t="str">
        <f t="shared" si="54"/>
        <v/>
      </c>
      <c r="DW54" s="20" t="str">
        <f t="shared" si="55"/>
        <v/>
      </c>
      <c r="DX54" s="20" t="str">
        <f t="shared" si="56"/>
        <v/>
      </c>
      <c r="DY54" s="20" t="str">
        <f t="shared" si="57"/>
        <v/>
      </c>
      <c r="DZ54" s="20" t="str">
        <f t="shared" si="58"/>
        <v/>
      </c>
      <c r="EA54" s="20" t="str">
        <f t="shared" si="59"/>
        <v/>
      </c>
      <c r="EB54" s="20" t="str">
        <f t="shared" si="60"/>
        <v/>
      </c>
      <c r="EC54" s="20" t="str">
        <f t="shared" si="61"/>
        <v/>
      </c>
      <c r="ED54" s="20" t="str">
        <f t="shared" si="62"/>
        <v/>
      </c>
      <c r="EE54" s="20" t="str">
        <f t="shared" si="63"/>
        <v/>
      </c>
    </row>
    <row r="55" spans="1:135" ht="11.25" customHeight="1">
      <c r="A55" s="43" t="s">
        <v>134</v>
      </c>
      <c r="B55" s="43" t="s">
        <v>72</v>
      </c>
      <c r="C55" s="43" t="s">
        <v>303</v>
      </c>
      <c r="D55" s="43" t="s">
        <v>50</v>
      </c>
      <c r="E55" s="44">
        <v>1</v>
      </c>
      <c r="F55" s="43" t="s">
        <v>136</v>
      </c>
      <c r="G55" s="45">
        <v>17826</v>
      </c>
      <c r="H55" s="45"/>
      <c r="I55" s="46">
        <v>1</v>
      </c>
      <c r="J55" s="45"/>
      <c r="K55" s="47"/>
      <c r="L55" s="46">
        <v>1</v>
      </c>
      <c r="M55" s="48"/>
      <c r="N55" s="47"/>
      <c r="O55" s="44">
        <f t="shared" si="32"/>
        <v>2</v>
      </c>
      <c r="P55" s="44">
        <f t="shared" si="33"/>
        <v>10</v>
      </c>
      <c r="Q55" s="44">
        <f t="shared" si="34"/>
        <v>1948</v>
      </c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DC55" s="20" t="str">
        <f t="shared" si="35"/>
        <v/>
      </c>
      <c r="DD55" s="20" t="str">
        <f t="shared" si="36"/>
        <v/>
      </c>
      <c r="DE55" s="20" t="str">
        <f t="shared" si="37"/>
        <v/>
      </c>
      <c r="DF55" s="20" t="str">
        <f t="shared" si="38"/>
        <v/>
      </c>
      <c r="DG55" s="20" t="str">
        <f t="shared" si="39"/>
        <v/>
      </c>
      <c r="DH55" s="20" t="str">
        <f t="shared" si="40"/>
        <v/>
      </c>
      <c r="DI55" s="20" t="str">
        <f t="shared" si="41"/>
        <v/>
      </c>
      <c r="DJ55" s="20" t="str">
        <f t="shared" si="42"/>
        <v/>
      </c>
      <c r="DK55" s="20" t="str">
        <f t="shared" si="43"/>
        <v/>
      </c>
      <c r="DL55" s="20" t="str">
        <f t="shared" si="44"/>
        <v/>
      </c>
      <c r="DM55" s="20" t="str">
        <f t="shared" si="45"/>
        <v/>
      </c>
      <c r="DN55" s="20" t="str">
        <f t="shared" si="46"/>
        <v/>
      </c>
      <c r="DO55" s="20" t="str">
        <f t="shared" si="47"/>
        <v/>
      </c>
      <c r="DP55" s="20" t="str">
        <f t="shared" si="48"/>
        <v/>
      </c>
      <c r="DQ55" s="20" t="str">
        <f t="shared" si="49"/>
        <v/>
      </c>
      <c r="DR55" s="20" t="str">
        <f t="shared" si="50"/>
        <v/>
      </c>
      <c r="DS55" s="20" t="str">
        <f t="shared" si="51"/>
        <v/>
      </c>
      <c r="DT55" s="20" t="str">
        <f t="shared" si="52"/>
        <v/>
      </c>
      <c r="DU55" s="20" t="str">
        <f t="shared" si="53"/>
        <v/>
      </c>
      <c r="DV55" s="20" t="str">
        <f t="shared" si="54"/>
        <v/>
      </c>
      <c r="DW55" s="20" t="str">
        <f t="shared" si="55"/>
        <v/>
      </c>
      <c r="DX55" s="20" t="str">
        <f t="shared" si="56"/>
        <v/>
      </c>
      <c r="DY55" s="20" t="str">
        <f t="shared" si="57"/>
        <v/>
      </c>
      <c r="DZ55" s="20" t="str">
        <f t="shared" si="58"/>
        <v/>
      </c>
      <c r="EA55" s="20" t="str">
        <f t="shared" si="59"/>
        <v/>
      </c>
      <c r="EB55" s="20" t="str">
        <f t="shared" si="60"/>
        <v/>
      </c>
      <c r="EC55" s="20" t="str">
        <f t="shared" si="61"/>
        <v/>
      </c>
      <c r="ED55" s="20" t="str">
        <f t="shared" si="62"/>
        <v/>
      </c>
      <c r="EE55" s="20" t="str">
        <f t="shared" si="63"/>
        <v/>
      </c>
    </row>
    <row r="56" spans="1:135" ht="11.25" customHeight="1">
      <c r="A56" s="43" t="s">
        <v>134</v>
      </c>
      <c r="B56" s="43" t="s">
        <v>72</v>
      </c>
      <c r="C56" s="43" t="s">
        <v>50</v>
      </c>
      <c r="D56" s="43"/>
      <c r="E56" s="44">
        <v>1</v>
      </c>
      <c r="F56" s="43" t="s">
        <v>397</v>
      </c>
      <c r="G56" s="45">
        <v>18401</v>
      </c>
      <c r="H56" s="45"/>
      <c r="I56" s="46">
        <v>1</v>
      </c>
      <c r="J56" s="45"/>
      <c r="K56" s="47"/>
      <c r="L56" s="46">
        <v>1</v>
      </c>
      <c r="M56" s="48"/>
      <c r="N56" s="47"/>
      <c r="O56" s="44">
        <f t="shared" si="32"/>
        <v>2</v>
      </c>
      <c r="P56" s="44">
        <f t="shared" si="33"/>
        <v>5</v>
      </c>
      <c r="Q56" s="44">
        <f t="shared" si="34"/>
        <v>1950</v>
      </c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DC56" s="20" t="str">
        <f t="shared" si="35"/>
        <v/>
      </c>
      <c r="DD56" s="20" t="str">
        <f t="shared" si="36"/>
        <v/>
      </c>
      <c r="DE56" s="20" t="str">
        <f t="shared" si="37"/>
        <v/>
      </c>
      <c r="DF56" s="20" t="str">
        <f t="shared" si="38"/>
        <v/>
      </c>
      <c r="DG56" s="20" t="str">
        <f t="shared" si="39"/>
        <v/>
      </c>
      <c r="DH56" s="20" t="str">
        <f t="shared" si="40"/>
        <v/>
      </c>
      <c r="DI56" s="20" t="str">
        <f t="shared" si="41"/>
        <v/>
      </c>
      <c r="DJ56" s="20" t="str">
        <f t="shared" si="42"/>
        <v/>
      </c>
      <c r="DK56" s="20" t="str">
        <f t="shared" si="43"/>
        <v/>
      </c>
      <c r="DL56" s="20" t="str">
        <f t="shared" si="44"/>
        <v/>
      </c>
      <c r="DM56" s="20" t="str">
        <f t="shared" si="45"/>
        <v/>
      </c>
      <c r="DN56" s="20" t="str">
        <f t="shared" si="46"/>
        <v/>
      </c>
      <c r="DO56" s="20" t="str">
        <f t="shared" si="47"/>
        <v/>
      </c>
      <c r="DP56" s="20" t="str">
        <f t="shared" si="48"/>
        <v/>
      </c>
      <c r="DQ56" s="20" t="str">
        <f t="shared" si="49"/>
        <v/>
      </c>
      <c r="DR56" s="20" t="str">
        <f t="shared" si="50"/>
        <v/>
      </c>
      <c r="DS56" s="20" t="str">
        <f t="shared" si="51"/>
        <v/>
      </c>
      <c r="DT56" s="20" t="str">
        <f t="shared" si="52"/>
        <v/>
      </c>
      <c r="DU56" s="20" t="str">
        <f t="shared" si="53"/>
        <v/>
      </c>
      <c r="DV56" s="20" t="str">
        <f t="shared" si="54"/>
        <v/>
      </c>
      <c r="DW56" s="20" t="str">
        <f t="shared" si="55"/>
        <v/>
      </c>
      <c r="DX56" s="20" t="str">
        <f t="shared" si="56"/>
        <v/>
      </c>
      <c r="DY56" s="20" t="str">
        <f t="shared" si="57"/>
        <v/>
      </c>
      <c r="DZ56" s="20" t="str">
        <f t="shared" si="58"/>
        <v/>
      </c>
      <c r="EA56" s="20" t="str">
        <f t="shared" si="59"/>
        <v/>
      </c>
      <c r="EB56" s="20" t="str">
        <f t="shared" si="60"/>
        <v/>
      </c>
      <c r="EC56" s="20" t="str">
        <f t="shared" si="61"/>
        <v/>
      </c>
      <c r="ED56" s="20" t="str">
        <f t="shared" si="62"/>
        <v/>
      </c>
      <c r="EE56" s="20" t="str">
        <f t="shared" si="63"/>
        <v/>
      </c>
    </row>
    <row r="57" spans="1:135" ht="11.25" customHeight="1">
      <c r="A57" s="43" t="s">
        <v>134</v>
      </c>
      <c r="B57" s="43" t="s">
        <v>72</v>
      </c>
      <c r="C57" s="43" t="s">
        <v>453</v>
      </c>
      <c r="D57" s="43" t="s">
        <v>50</v>
      </c>
      <c r="E57" s="44">
        <v>1</v>
      </c>
      <c r="F57" s="43" t="s">
        <v>136</v>
      </c>
      <c r="G57" s="45">
        <v>18766</v>
      </c>
      <c r="H57" s="45"/>
      <c r="I57" s="46">
        <v>1</v>
      </c>
      <c r="J57" s="45"/>
      <c r="K57" s="47"/>
      <c r="L57" s="46">
        <v>1</v>
      </c>
      <c r="M57" s="48"/>
      <c r="N57" s="47"/>
      <c r="O57" s="44">
        <f t="shared" si="32"/>
        <v>2</v>
      </c>
      <c r="P57" s="44">
        <f t="shared" si="33"/>
        <v>5</v>
      </c>
      <c r="Q57" s="44">
        <f t="shared" si="34"/>
        <v>1951</v>
      </c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DC57" s="20" t="str">
        <f t="shared" si="35"/>
        <v/>
      </c>
      <c r="DD57" s="20" t="str">
        <f t="shared" si="36"/>
        <v/>
      </c>
      <c r="DE57" s="20" t="str">
        <f t="shared" si="37"/>
        <v/>
      </c>
      <c r="DF57" s="20" t="str">
        <f t="shared" si="38"/>
        <v/>
      </c>
      <c r="DG57" s="20" t="str">
        <f t="shared" si="39"/>
        <v/>
      </c>
      <c r="DH57" s="20" t="str">
        <f t="shared" si="40"/>
        <v/>
      </c>
      <c r="DI57" s="20" t="str">
        <f t="shared" si="41"/>
        <v/>
      </c>
      <c r="DJ57" s="20" t="str">
        <f t="shared" si="42"/>
        <v/>
      </c>
      <c r="DK57" s="20" t="str">
        <f t="shared" si="43"/>
        <v/>
      </c>
      <c r="DL57" s="20" t="str">
        <f t="shared" si="44"/>
        <v/>
      </c>
      <c r="DM57" s="20" t="str">
        <f t="shared" si="45"/>
        <v/>
      </c>
      <c r="DN57" s="20" t="str">
        <f t="shared" si="46"/>
        <v/>
      </c>
      <c r="DO57" s="20" t="str">
        <f t="shared" si="47"/>
        <v/>
      </c>
      <c r="DP57" s="20" t="str">
        <f t="shared" si="48"/>
        <v/>
      </c>
      <c r="DQ57" s="20" t="str">
        <f t="shared" si="49"/>
        <v/>
      </c>
      <c r="DR57" s="20" t="str">
        <f t="shared" si="50"/>
        <v/>
      </c>
      <c r="DS57" s="20" t="str">
        <f t="shared" si="51"/>
        <v/>
      </c>
      <c r="DT57" s="20" t="str">
        <f t="shared" si="52"/>
        <v/>
      </c>
      <c r="DU57" s="20" t="str">
        <f t="shared" si="53"/>
        <v/>
      </c>
      <c r="DV57" s="20" t="str">
        <f t="shared" si="54"/>
        <v/>
      </c>
      <c r="DW57" s="20" t="str">
        <f t="shared" si="55"/>
        <v/>
      </c>
      <c r="DX57" s="20" t="str">
        <f t="shared" si="56"/>
        <v/>
      </c>
      <c r="DY57" s="20" t="str">
        <f t="shared" si="57"/>
        <v/>
      </c>
      <c r="DZ57" s="20" t="str">
        <f t="shared" si="58"/>
        <v/>
      </c>
      <c r="EA57" s="20" t="str">
        <f t="shared" si="59"/>
        <v/>
      </c>
      <c r="EB57" s="20" t="str">
        <f t="shared" si="60"/>
        <v/>
      </c>
      <c r="EC57" s="20" t="str">
        <f t="shared" si="61"/>
        <v/>
      </c>
      <c r="ED57" s="20" t="str">
        <f t="shared" si="62"/>
        <v/>
      </c>
      <c r="EE57" s="20" t="str">
        <f t="shared" si="63"/>
        <v/>
      </c>
    </row>
    <row r="58" spans="1:135" ht="11.25" customHeight="1">
      <c r="A58" s="43" t="s">
        <v>134</v>
      </c>
      <c r="B58" s="43" t="s">
        <v>72</v>
      </c>
      <c r="C58" s="43" t="s">
        <v>50</v>
      </c>
      <c r="D58" s="43"/>
      <c r="E58" s="44">
        <v>1</v>
      </c>
      <c r="F58" s="43" t="s">
        <v>136</v>
      </c>
      <c r="G58" s="45">
        <v>19098</v>
      </c>
      <c r="H58" s="45"/>
      <c r="I58" s="46">
        <v>1</v>
      </c>
      <c r="J58" s="45"/>
      <c r="K58" s="47"/>
      <c r="L58" s="46">
        <v>1</v>
      </c>
      <c r="M58" s="48"/>
      <c r="N58" s="47"/>
      <c r="O58" s="44">
        <f t="shared" si="32"/>
        <v>2</v>
      </c>
      <c r="P58" s="44">
        <f t="shared" si="33"/>
        <v>4</v>
      </c>
      <c r="Q58" s="44">
        <f t="shared" si="34"/>
        <v>1952</v>
      </c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DC58" s="20" t="str">
        <f t="shared" si="35"/>
        <v/>
      </c>
      <c r="DD58" s="20" t="str">
        <f t="shared" si="36"/>
        <v/>
      </c>
      <c r="DE58" s="20" t="str">
        <f t="shared" si="37"/>
        <v/>
      </c>
      <c r="DF58" s="20" t="str">
        <f t="shared" si="38"/>
        <v/>
      </c>
      <c r="DG58" s="20" t="str">
        <f t="shared" si="39"/>
        <v/>
      </c>
      <c r="DH58" s="20" t="str">
        <f t="shared" si="40"/>
        <v/>
      </c>
      <c r="DI58" s="20" t="str">
        <f t="shared" si="41"/>
        <v/>
      </c>
      <c r="DJ58" s="20" t="str">
        <f t="shared" si="42"/>
        <v/>
      </c>
      <c r="DK58" s="20" t="str">
        <f t="shared" si="43"/>
        <v/>
      </c>
      <c r="DL58" s="20" t="str">
        <f t="shared" si="44"/>
        <v/>
      </c>
      <c r="DM58" s="20" t="str">
        <f t="shared" si="45"/>
        <v/>
      </c>
      <c r="DN58" s="20" t="str">
        <f t="shared" si="46"/>
        <v/>
      </c>
      <c r="DO58" s="20" t="str">
        <f t="shared" si="47"/>
        <v/>
      </c>
      <c r="DP58" s="20" t="str">
        <f t="shared" si="48"/>
        <v/>
      </c>
      <c r="DQ58" s="20" t="str">
        <f t="shared" si="49"/>
        <v/>
      </c>
      <c r="DR58" s="20" t="str">
        <f t="shared" si="50"/>
        <v/>
      </c>
      <c r="DS58" s="20" t="str">
        <f t="shared" si="51"/>
        <v/>
      </c>
      <c r="DT58" s="20" t="str">
        <f t="shared" si="52"/>
        <v/>
      </c>
      <c r="DU58" s="20" t="str">
        <f t="shared" si="53"/>
        <v/>
      </c>
      <c r="DV58" s="20" t="str">
        <f t="shared" si="54"/>
        <v/>
      </c>
      <c r="DW58" s="20" t="str">
        <f t="shared" si="55"/>
        <v/>
      </c>
      <c r="DX58" s="20" t="str">
        <f t="shared" si="56"/>
        <v/>
      </c>
      <c r="DY58" s="20" t="str">
        <f t="shared" si="57"/>
        <v/>
      </c>
      <c r="DZ58" s="20" t="str">
        <f t="shared" si="58"/>
        <v/>
      </c>
      <c r="EA58" s="20" t="str">
        <f t="shared" si="59"/>
        <v/>
      </c>
      <c r="EB58" s="20" t="str">
        <f t="shared" si="60"/>
        <v/>
      </c>
      <c r="EC58" s="20" t="str">
        <f t="shared" si="61"/>
        <v/>
      </c>
      <c r="ED58" s="20" t="str">
        <f t="shared" si="62"/>
        <v/>
      </c>
      <c r="EE58" s="20" t="str">
        <f t="shared" si="63"/>
        <v/>
      </c>
    </row>
    <row r="59" spans="1:135" ht="11.25" customHeight="1">
      <c r="A59" s="43" t="s">
        <v>134</v>
      </c>
      <c r="B59" s="43" t="s">
        <v>72</v>
      </c>
      <c r="C59" s="43" t="s">
        <v>50</v>
      </c>
      <c r="D59" s="43"/>
      <c r="E59" s="44">
        <v>1</v>
      </c>
      <c r="F59" s="43" t="s">
        <v>136</v>
      </c>
      <c r="G59" s="45">
        <v>19098</v>
      </c>
      <c r="H59" s="45"/>
      <c r="I59" s="46">
        <v>1</v>
      </c>
      <c r="J59" s="45"/>
      <c r="K59" s="47"/>
      <c r="L59" s="46">
        <v>1</v>
      </c>
      <c r="M59" s="48"/>
      <c r="N59" s="47"/>
      <c r="O59" s="44">
        <f t="shared" si="32"/>
        <v>2</v>
      </c>
      <c r="P59" s="44">
        <f t="shared" si="33"/>
        <v>4</v>
      </c>
      <c r="Q59" s="44">
        <f t="shared" si="34"/>
        <v>1952</v>
      </c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DC59" s="20" t="str">
        <f t="shared" si="35"/>
        <v/>
      </c>
      <c r="DD59" s="20" t="str">
        <f t="shared" si="36"/>
        <v/>
      </c>
      <c r="DE59" s="20" t="str">
        <f t="shared" si="37"/>
        <v/>
      </c>
      <c r="DF59" s="20" t="str">
        <f t="shared" si="38"/>
        <v/>
      </c>
      <c r="DG59" s="20" t="str">
        <f t="shared" si="39"/>
        <v/>
      </c>
      <c r="DH59" s="20" t="str">
        <f t="shared" si="40"/>
        <v/>
      </c>
      <c r="DI59" s="20" t="str">
        <f t="shared" si="41"/>
        <v/>
      </c>
      <c r="DJ59" s="20" t="str">
        <f t="shared" si="42"/>
        <v/>
      </c>
      <c r="DK59" s="20" t="str">
        <f t="shared" si="43"/>
        <v/>
      </c>
      <c r="DL59" s="20" t="str">
        <f t="shared" si="44"/>
        <v/>
      </c>
      <c r="DM59" s="20" t="str">
        <f t="shared" si="45"/>
        <v/>
      </c>
      <c r="DN59" s="20" t="str">
        <f t="shared" si="46"/>
        <v/>
      </c>
      <c r="DO59" s="20" t="str">
        <f t="shared" si="47"/>
        <v/>
      </c>
      <c r="DP59" s="20" t="str">
        <f t="shared" si="48"/>
        <v/>
      </c>
      <c r="DQ59" s="20" t="str">
        <f t="shared" si="49"/>
        <v/>
      </c>
      <c r="DR59" s="20" t="str">
        <f t="shared" si="50"/>
        <v/>
      </c>
      <c r="DS59" s="20" t="str">
        <f t="shared" si="51"/>
        <v/>
      </c>
      <c r="DT59" s="20" t="str">
        <f t="shared" si="52"/>
        <v/>
      </c>
      <c r="DU59" s="20" t="str">
        <f t="shared" si="53"/>
        <v/>
      </c>
      <c r="DV59" s="20" t="str">
        <f t="shared" si="54"/>
        <v/>
      </c>
      <c r="DW59" s="20" t="str">
        <f t="shared" si="55"/>
        <v/>
      </c>
      <c r="DX59" s="20" t="str">
        <f t="shared" si="56"/>
        <v/>
      </c>
      <c r="DY59" s="20" t="str">
        <f t="shared" si="57"/>
        <v/>
      </c>
      <c r="DZ59" s="20" t="str">
        <f t="shared" si="58"/>
        <v/>
      </c>
      <c r="EA59" s="20" t="str">
        <f t="shared" si="59"/>
        <v/>
      </c>
      <c r="EB59" s="20" t="str">
        <f t="shared" si="60"/>
        <v/>
      </c>
      <c r="EC59" s="20" t="str">
        <f t="shared" si="61"/>
        <v/>
      </c>
      <c r="ED59" s="20" t="str">
        <f t="shared" si="62"/>
        <v/>
      </c>
      <c r="EE59" s="20" t="str">
        <f t="shared" si="63"/>
        <v/>
      </c>
    </row>
    <row r="60" spans="1:135" ht="11.25" customHeight="1">
      <c r="A60" s="43" t="s">
        <v>134</v>
      </c>
      <c r="B60" s="43" t="s">
        <v>72</v>
      </c>
      <c r="C60" s="43" t="s">
        <v>50</v>
      </c>
      <c r="D60" s="43"/>
      <c r="E60" s="44">
        <v>1</v>
      </c>
      <c r="F60" s="43" t="s">
        <v>136</v>
      </c>
      <c r="G60" s="45">
        <v>19278</v>
      </c>
      <c r="H60" s="45"/>
      <c r="I60" s="46">
        <v>1</v>
      </c>
      <c r="J60" s="45"/>
      <c r="K60" s="47"/>
      <c r="L60" s="46">
        <v>1</v>
      </c>
      <c r="M60" s="48"/>
      <c r="N60" s="47"/>
      <c r="O60" s="44">
        <f t="shared" si="32"/>
        <v>2</v>
      </c>
      <c r="P60" s="44">
        <f t="shared" si="33"/>
        <v>10</v>
      </c>
      <c r="Q60" s="44">
        <f t="shared" si="34"/>
        <v>1952</v>
      </c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DC60" s="20" t="str">
        <f t="shared" si="35"/>
        <v/>
      </c>
      <c r="DD60" s="20" t="str">
        <f t="shared" si="36"/>
        <v/>
      </c>
      <c r="DE60" s="20" t="str">
        <f t="shared" si="37"/>
        <v/>
      </c>
      <c r="DF60" s="20" t="str">
        <f t="shared" si="38"/>
        <v/>
      </c>
      <c r="DG60" s="20" t="str">
        <f t="shared" si="39"/>
        <v/>
      </c>
      <c r="DH60" s="20" t="str">
        <f t="shared" si="40"/>
        <v/>
      </c>
      <c r="DI60" s="20" t="str">
        <f t="shared" si="41"/>
        <v/>
      </c>
      <c r="DJ60" s="20" t="str">
        <f t="shared" si="42"/>
        <v/>
      </c>
      <c r="DK60" s="20" t="str">
        <f t="shared" si="43"/>
        <v/>
      </c>
      <c r="DL60" s="20" t="str">
        <f t="shared" si="44"/>
        <v/>
      </c>
      <c r="DM60" s="20" t="str">
        <f t="shared" si="45"/>
        <v/>
      </c>
      <c r="DN60" s="20" t="str">
        <f t="shared" si="46"/>
        <v/>
      </c>
      <c r="DO60" s="20" t="str">
        <f t="shared" si="47"/>
        <v/>
      </c>
      <c r="DP60" s="20" t="str">
        <f t="shared" si="48"/>
        <v/>
      </c>
      <c r="DQ60" s="20" t="str">
        <f t="shared" si="49"/>
        <v/>
      </c>
      <c r="DR60" s="20" t="str">
        <f t="shared" si="50"/>
        <v/>
      </c>
      <c r="DS60" s="20" t="str">
        <f t="shared" si="51"/>
        <v/>
      </c>
      <c r="DT60" s="20" t="str">
        <f t="shared" si="52"/>
        <v/>
      </c>
      <c r="DU60" s="20" t="str">
        <f t="shared" si="53"/>
        <v/>
      </c>
      <c r="DV60" s="20" t="str">
        <f t="shared" si="54"/>
        <v/>
      </c>
      <c r="DW60" s="20" t="str">
        <f t="shared" si="55"/>
        <v/>
      </c>
      <c r="DX60" s="20" t="str">
        <f t="shared" si="56"/>
        <v/>
      </c>
      <c r="DY60" s="20" t="str">
        <f t="shared" si="57"/>
        <v/>
      </c>
      <c r="DZ60" s="20" t="str">
        <f t="shared" si="58"/>
        <v/>
      </c>
      <c r="EA60" s="20" t="str">
        <f t="shared" si="59"/>
        <v/>
      </c>
      <c r="EB60" s="20" t="str">
        <f t="shared" si="60"/>
        <v/>
      </c>
      <c r="EC60" s="20" t="str">
        <f t="shared" si="61"/>
        <v/>
      </c>
      <c r="ED60" s="20" t="str">
        <f t="shared" si="62"/>
        <v/>
      </c>
      <c r="EE60" s="20" t="str">
        <f t="shared" si="63"/>
        <v/>
      </c>
    </row>
    <row r="61" spans="1:135" ht="11.25" customHeight="1">
      <c r="A61" s="43" t="s">
        <v>134</v>
      </c>
      <c r="B61" s="43" t="s">
        <v>72</v>
      </c>
      <c r="C61" s="43" t="s">
        <v>454</v>
      </c>
      <c r="D61" s="43" t="s">
        <v>50</v>
      </c>
      <c r="E61" s="44">
        <v>1</v>
      </c>
      <c r="F61" s="43" t="s">
        <v>136</v>
      </c>
      <c r="G61" s="45">
        <v>19624</v>
      </c>
      <c r="H61" s="45"/>
      <c r="I61" s="46">
        <v>1</v>
      </c>
      <c r="J61" s="45"/>
      <c r="K61" s="47"/>
      <c r="L61" s="46">
        <v>1</v>
      </c>
      <c r="M61" s="48"/>
      <c r="N61" s="47"/>
      <c r="O61" s="44">
        <f t="shared" si="32"/>
        <v>3</v>
      </c>
      <c r="P61" s="44">
        <f t="shared" si="33"/>
        <v>9</v>
      </c>
      <c r="Q61" s="44">
        <f t="shared" si="34"/>
        <v>1953</v>
      </c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DC61" s="20" t="str">
        <f t="shared" si="35"/>
        <v/>
      </c>
      <c r="DD61" s="20" t="str">
        <f t="shared" si="36"/>
        <v/>
      </c>
      <c r="DE61" s="20" t="str">
        <f t="shared" si="37"/>
        <v/>
      </c>
      <c r="DF61" s="20" t="str">
        <f t="shared" si="38"/>
        <v/>
      </c>
      <c r="DG61" s="20" t="str">
        <f t="shared" si="39"/>
        <v/>
      </c>
      <c r="DH61" s="20" t="str">
        <f t="shared" si="40"/>
        <v/>
      </c>
      <c r="DI61" s="20" t="str">
        <f t="shared" si="41"/>
        <v/>
      </c>
      <c r="DJ61" s="20" t="str">
        <f t="shared" si="42"/>
        <v/>
      </c>
      <c r="DK61" s="20" t="str">
        <f t="shared" si="43"/>
        <v/>
      </c>
      <c r="DL61" s="20" t="str">
        <f t="shared" si="44"/>
        <v/>
      </c>
      <c r="DM61" s="20" t="str">
        <f t="shared" si="45"/>
        <v/>
      </c>
      <c r="DN61" s="20" t="str">
        <f t="shared" si="46"/>
        <v/>
      </c>
      <c r="DO61" s="20" t="str">
        <f t="shared" si="47"/>
        <v/>
      </c>
      <c r="DP61" s="20" t="str">
        <f t="shared" si="48"/>
        <v/>
      </c>
      <c r="DQ61" s="20" t="str">
        <f t="shared" si="49"/>
        <v/>
      </c>
      <c r="DR61" s="20" t="str">
        <f t="shared" si="50"/>
        <v/>
      </c>
      <c r="DS61" s="20" t="str">
        <f t="shared" si="51"/>
        <v/>
      </c>
      <c r="DT61" s="20" t="str">
        <f t="shared" si="52"/>
        <v/>
      </c>
      <c r="DU61" s="20" t="str">
        <f t="shared" si="53"/>
        <v/>
      </c>
      <c r="DV61" s="20" t="str">
        <f t="shared" si="54"/>
        <v/>
      </c>
      <c r="DW61" s="20" t="str">
        <f t="shared" si="55"/>
        <v/>
      </c>
      <c r="DX61" s="20" t="str">
        <f t="shared" si="56"/>
        <v/>
      </c>
      <c r="DY61" s="20" t="str">
        <f t="shared" si="57"/>
        <v/>
      </c>
      <c r="DZ61" s="20" t="str">
        <f t="shared" si="58"/>
        <v/>
      </c>
      <c r="EA61" s="20" t="str">
        <f t="shared" si="59"/>
        <v/>
      </c>
      <c r="EB61" s="20" t="str">
        <f t="shared" si="60"/>
        <v/>
      </c>
      <c r="EC61" s="20" t="str">
        <f t="shared" si="61"/>
        <v/>
      </c>
      <c r="ED61" s="20" t="str">
        <f t="shared" si="62"/>
        <v/>
      </c>
      <c r="EE61" s="20" t="str">
        <f t="shared" si="63"/>
        <v/>
      </c>
    </row>
    <row r="62" spans="1:135" ht="11.25" customHeight="1">
      <c r="A62" s="43" t="s">
        <v>134</v>
      </c>
      <c r="B62" s="43" t="s">
        <v>72</v>
      </c>
      <c r="C62" s="43" t="s">
        <v>455</v>
      </c>
      <c r="D62" s="43" t="s">
        <v>50</v>
      </c>
      <c r="E62" s="44">
        <v>1</v>
      </c>
      <c r="F62" s="43" t="s">
        <v>397</v>
      </c>
      <c r="G62" s="45">
        <v>20005</v>
      </c>
      <c r="H62" s="45"/>
      <c r="I62" s="46">
        <v>1</v>
      </c>
      <c r="J62" s="45"/>
      <c r="K62" s="47"/>
      <c r="L62" s="46">
        <v>1</v>
      </c>
      <c r="M62" s="48"/>
      <c r="N62" s="47"/>
      <c r="O62" s="44">
        <f t="shared" si="32"/>
        <v>1</v>
      </c>
      <c r="P62" s="44">
        <f t="shared" si="33"/>
        <v>10</v>
      </c>
      <c r="Q62" s="44">
        <f t="shared" si="34"/>
        <v>1954</v>
      </c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DC62" s="20" t="str">
        <f t="shared" si="35"/>
        <v/>
      </c>
      <c r="DD62" s="20" t="str">
        <f t="shared" si="36"/>
        <v/>
      </c>
      <c r="DE62" s="20" t="str">
        <f t="shared" si="37"/>
        <v/>
      </c>
      <c r="DF62" s="20" t="str">
        <f t="shared" si="38"/>
        <v/>
      </c>
      <c r="DG62" s="20" t="str">
        <f t="shared" si="39"/>
        <v/>
      </c>
      <c r="DH62" s="20" t="str">
        <f t="shared" si="40"/>
        <v/>
      </c>
      <c r="DI62" s="20" t="str">
        <f t="shared" si="41"/>
        <v/>
      </c>
      <c r="DJ62" s="20" t="str">
        <f t="shared" si="42"/>
        <v/>
      </c>
      <c r="DK62" s="20" t="str">
        <f t="shared" si="43"/>
        <v/>
      </c>
      <c r="DL62" s="20" t="str">
        <f t="shared" si="44"/>
        <v/>
      </c>
      <c r="DM62" s="20" t="str">
        <f t="shared" si="45"/>
        <v/>
      </c>
      <c r="DN62" s="20" t="str">
        <f t="shared" si="46"/>
        <v/>
      </c>
      <c r="DO62" s="20" t="str">
        <f t="shared" si="47"/>
        <v/>
      </c>
      <c r="DP62" s="20" t="str">
        <f t="shared" si="48"/>
        <v/>
      </c>
      <c r="DQ62" s="20" t="str">
        <f t="shared" si="49"/>
        <v/>
      </c>
      <c r="DR62" s="20" t="str">
        <f t="shared" si="50"/>
        <v/>
      </c>
      <c r="DS62" s="20" t="str">
        <f t="shared" si="51"/>
        <v/>
      </c>
      <c r="DT62" s="20" t="str">
        <f t="shared" si="52"/>
        <v/>
      </c>
      <c r="DU62" s="20" t="str">
        <f t="shared" si="53"/>
        <v/>
      </c>
      <c r="DV62" s="20" t="str">
        <f t="shared" si="54"/>
        <v/>
      </c>
      <c r="DW62" s="20" t="str">
        <f t="shared" si="55"/>
        <v/>
      </c>
      <c r="DX62" s="20" t="str">
        <f t="shared" si="56"/>
        <v/>
      </c>
      <c r="DY62" s="20" t="str">
        <f t="shared" si="57"/>
        <v/>
      </c>
      <c r="DZ62" s="20" t="str">
        <f t="shared" si="58"/>
        <v/>
      </c>
      <c r="EA62" s="20" t="str">
        <f t="shared" si="59"/>
        <v/>
      </c>
      <c r="EB62" s="20" t="str">
        <f t="shared" si="60"/>
        <v/>
      </c>
      <c r="EC62" s="20" t="str">
        <f t="shared" si="61"/>
        <v/>
      </c>
      <c r="ED62" s="20" t="str">
        <f t="shared" si="62"/>
        <v/>
      </c>
      <c r="EE62" s="20" t="str">
        <f t="shared" si="63"/>
        <v/>
      </c>
    </row>
    <row r="63" spans="1:135" ht="11.25" customHeight="1">
      <c r="A63" s="43" t="s">
        <v>134</v>
      </c>
      <c r="B63" s="43" t="s">
        <v>72</v>
      </c>
      <c r="C63" s="43" t="s">
        <v>50</v>
      </c>
      <c r="D63" s="43"/>
      <c r="E63" s="44">
        <v>1</v>
      </c>
      <c r="F63" s="43" t="s">
        <v>136</v>
      </c>
      <c r="G63" s="45">
        <v>20025</v>
      </c>
      <c r="H63" s="45"/>
      <c r="I63" s="46">
        <v>1</v>
      </c>
      <c r="J63" s="45"/>
      <c r="K63" s="47"/>
      <c r="L63" s="46">
        <v>1</v>
      </c>
      <c r="M63" s="48"/>
      <c r="N63" s="47"/>
      <c r="O63" s="44">
        <f t="shared" si="32"/>
        <v>3</v>
      </c>
      <c r="P63" s="44">
        <f t="shared" si="33"/>
        <v>10</v>
      </c>
      <c r="Q63" s="44">
        <f t="shared" si="34"/>
        <v>1954</v>
      </c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DC63" s="20" t="str">
        <f t="shared" si="35"/>
        <v/>
      </c>
      <c r="DD63" s="20" t="str">
        <f t="shared" si="36"/>
        <v/>
      </c>
      <c r="DE63" s="20" t="str">
        <f t="shared" si="37"/>
        <v/>
      </c>
      <c r="DF63" s="20" t="str">
        <f t="shared" si="38"/>
        <v/>
      </c>
      <c r="DG63" s="20" t="str">
        <f t="shared" si="39"/>
        <v/>
      </c>
      <c r="DH63" s="20" t="str">
        <f t="shared" si="40"/>
        <v/>
      </c>
      <c r="DI63" s="20" t="str">
        <f t="shared" si="41"/>
        <v/>
      </c>
      <c r="DJ63" s="20" t="str">
        <f t="shared" si="42"/>
        <v/>
      </c>
      <c r="DK63" s="20" t="str">
        <f t="shared" si="43"/>
        <v/>
      </c>
      <c r="DL63" s="20" t="str">
        <f t="shared" si="44"/>
        <v/>
      </c>
      <c r="DM63" s="20" t="str">
        <f t="shared" si="45"/>
        <v/>
      </c>
      <c r="DN63" s="20" t="str">
        <f t="shared" si="46"/>
        <v/>
      </c>
      <c r="DO63" s="20" t="str">
        <f t="shared" si="47"/>
        <v/>
      </c>
      <c r="DP63" s="20" t="str">
        <f t="shared" si="48"/>
        <v/>
      </c>
      <c r="DQ63" s="20" t="str">
        <f t="shared" si="49"/>
        <v/>
      </c>
      <c r="DR63" s="20" t="str">
        <f t="shared" si="50"/>
        <v/>
      </c>
      <c r="DS63" s="20" t="str">
        <f t="shared" si="51"/>
        <v/>
      </c>
      <c r="DT63" s="20" t="str">
        <f t="shared" si="52"/>
        <v/>
      </c>
      <c r="DU63" s="20" t="str">
        <f t="shared" si="53"/>
        <v/>
      </c>
      <c r="DV63" s="20" t="str">
        <f t="shared" si="54"/>
        <v/>
      </c>
      <c r="DW63" s="20" t="str">
        <f t="shared" si="55"/>
        <v/>
      </c>
      <c r="DX63" s="20" t="str">
        <f t="shared" si="56"/>
        <v/>
      </c>
      <c r="DY63" s="20" t="str">
        <f t="shared" si="57"/>
        <v/>
      </c>
      <c r="DZ63" s="20" t="str">
        <f t="shared" si="58"/>
        <v/>
      </c>
      <c r="EA63" s="20" t="str">
        <f t="shared" si="59"/>
        <v/>
      </c>
      <c r="EB63" s="20" t="str">
        <f t="shared" si="60"/>
        <v/>
      </c>
      <c r="EC63" s="20" t="str">
        <f t="shared" si="61"/>
        <v/>
      </c>
      <c r="ED63" s="20" t="str">
        <f t="shared" si="62"/>
        <v/>
      </c>
      <c r="EE63" s="20" t="str">
        <f t="shared" si="63"/>
        <v/>
      </c>
    </row>
    <row r="64" spans="1:135" ht="11.25" customHeight="1">
      <c r="A64" s="43" t="s">
        <v>134</v>
      </c>
      <c r="B64" s="43" t="s">
        <v>81</v>
      </c>
      <c r="C64" s="43" t="s">
        <v>401</v>
      </c>
      <c r="D64" s="43" t="s">
        <v>268</v>
      </c>
      <c r="E64" s="44">
        <v>1</v>
      </c>
      <c r="F64" s="43" t="s">
        <v>136</v>
      </c>
      <c r="G64" s="45">
        <v>20369</v>
      </c>
      <c r="H64" s="45"/>
      <c r="I64" s="46">
        <v>1</v>
      </c>
      <c r="J64" s="45"/>
      <c r="K64" s="47"/>
      <c r="L64" s="46">
        <v>1</v>
      </c>
      <c r="M64" s="48"/>
      <c r="N64" s="47"/>
      <c r="O64" s="44">
        <f t="shared" si="32"/>
        <v>1</v>
      </c>
      <c r="P64" s="44">
        <f t="shared" si="33"/>
        <v>10</v>
      </c>
      <c r="Q64" s="44">
        <f t="shared" si="34"/>
        <v>1955</v>
      </c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DC64" s="20" t="str">
        <f t="shared" si="35"/>
        <v/>
      </c>
      <c r="DD64" s="20" t="str">
        <f t="shared" si="36"/>
        <v/>
      </c>
      <c r="DE64" s="20" t="str">
        <f t="shared" si="37"/>
        <v/>
      </c>
      <c r="DF64" s="20" t="str">
        <f t="shared" si="38"/>
        <v/>
      </c>
      <c r="DG64" s="20" t="str">
        <f t="shared" si="39"/>
        <v/>
      </c>
      <c r="DH64" s="20" t="str">
        <f t="shared" si="40"/>
        <v/>
      </c>
      <c r="DI64" s="20" t="str">
        <f t="shared" si="41"/>
        <v/>
      </c>
      <c r="DJ64" s="20" t="str">
        <f t="shared" si="42"/>
        <v/>
      </c>
      <c r="DK64" s="20" t="str">
        <f t="shared" si="43"/>
        <v/>
      </c>
      <c r="DL64" s="20" t="str">
        <f t="shared" si="44"/>
        <v/>
      </c>
      <c r="DM64" s="20" t="str">
        <f t="shared" si="45"/>
        <v/>
      </c>
      <c r="DN64" s="20" t="str">
        <f t="shared" si="46"/>
        <v/>
      </c>
      <c r="DO64" s="20" t="str">
        <f t="shared" si="47"/>
        <v/>
      </c>
      <c r="DP64" s="20" t="str">
        <f t="shared" si="48"/>
        <v/>
      </c>
      <c r="DQ64" s="20" t="str">
        <f t="shared" si="49"/>
        <v/>
      </c>
      <c r="DR64" s="20" t="str">
        <f t="shared" si="50"/>
        <v/>
      </c>
      <c r="DS64" s="20" t="str">
        <f t="shared" si="51"/>
        <v/>
      </c>
      <c r="DT64" s="20" t="str">
        <f t="shared" si="52"/>
        <v/>
      </c>
      <c r="DU64" s="20" t="str">
        <f t="shared" si="53"/>
        <v/>
      </c>
      <c r="DV64" s="20" t="str">
        <f t="shared" si="54"/>
        <v/>
      </c>
      <c r="DW64" s="20" t="str">
        <f t="shared" si="55"/>
        <v/>
      </c>
      <c r="DX64" s="20" t="str">
        <f t="shared" si="56"/>
        <v/>
      </c>
      <c r="DY64" s="20" t="str">
        <f t="shared" si="57"/>
        <v/>
      </c>
      <c r="DZ64" s="20" t="str">
        <f t="shared" si="58"/>
        <v/>
      </c>
      <c r="EA64" s="20" t="str">
        <f t="shared" si="59"/>
        <v/>
      </c>
      <c r="EB64" s="20" t="str">
        <f t="shared" si="60"/>
        <v/>
      </c>
      <c r="EC64" s="20" t="str">
        <f t="shared" si="61"/>
        <v/>
      </c>
      <c r="ED64" s="20" t="str">
        <f t="shared" si="62"/>
        <v/>
      </c>
      <c r="EE64" s="20" t="str">
        <f t="shared" si="63"/>
        <v/>
      </c>
    </row>
    <row r="65" spans="1:135" ht="11.25" customHeight="1">
      <c r="A65" s="43" t="s">
        <v>134</v>
      </c>
      <c r="B65" s="43" t="s">
        <v>74</v>
      </c>
      <c r="C65" s="43" t="s">
        <v>51</v>
      </c>
      <c r="D65" s="43"/>
      <c r="E65" s="44">
        <v>1</v>
      </c>
      <c r="F65" s="43" t="s">
        <v>136</v>
      </c>
      <c r="G65" s="45">
        <v>20743</v>
      </c>
      <c r="H65" s="45"/>
      <c r="I65" s="46">
        <v>1</v>
      </c>
      <c r="J65" s="45"/>
      <c r="K65" s="47"/>
      <c r="L65" s="46">
        <v>1</v>
      </c>
      <c r="M65" s="48"/>
      <c r="N65" s="47"/>
      <c r="O65" s="44">
        <f t="shared" si="32"/>
        <v>2</v>
      </c>
      <c r="P65" s="44">
        <f t="shared" si="33"/>
        <v>10</v>
      </c>
      <c r="Q65" s="44">
        <f t="shared" si="34"/>
        <v>1956</v>
      </c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DC65" s="20" t="str">
        <f t="shared" si="35"/>
        <v/>
      </c>
      <c r="DD65" s="20" t="str">
        <f t="shared" si="36"/>
        <v/>
      </c>
      <c r="DE65" s="20" t="str">
        <f t="shared" si="37"/>
        <v/>
      </c>
      <c r="DF65" s="20" t="str">
        <f t="shared" si="38"/>
        <v/>
      </c>
      <c r="DG65" s="20" t="str">
        <f t="shared" si="39"/>
        <v/>
      </c>
      <c r="DH65" s="20" t="str">
        <f t="shared" si="40"/>
        <v/>
      </c>
      <c r="DI65" s="20" t="str">
        <f t="shared" si="41"/>
        <v/>
      </c>
      <c r="DJ65" s="20" t="str">
        <f t="shared" si="42"/>
        <v/>
      </c>
      <c r="DK65" s="20" t="str">
        <f t="shared" si="43"/>
        <v/>
      </c>
      <c r="DL65" s="20" t="str">
        <f t="shared" si="44"/>
        <v/>
      </c>
      <c r="DM65" s="20" t="str">
        <f t="shared" si="45"/>
        <v/>
      </c>
      <c r="DN65" s="20" t="str">
        <f t="shared" si="46"/>
        <v/>
      </c>
      <c r="DO65" s="20" t="str">
        <f t="shared" si="47"/>
        <v/>
      </c>
      <c r="DP65" s="20" t="str">
        <f t="shared" si="48"/>
        <v/>
      </c>
      <c r="DQ65" s="20" t="str">
        <f t="shared" si="49"/>
        <v/>
      </c>
      <c r="DR65" s="20" t="str">
        <f t="shared" si="50"/>
        <v/>
      </c>
      <c r="DS65" s="20" t="str">
        <f t="shared" si="51"/>
        <v/>
      </c>
      <c r="DT65" s="20" t="str">
        <f t="shared" si="52"/>
        <v/>
      </c>
      <c r="DU65" s="20" t="str">
        <f t="shared" si="53"/>
        <v/>
      </c>
      <c r="DV65" s="20" t="str">
        <f t="shared" si="54"/>
        <v/>
      </c>
      <c r="DW65" s="20" t="str">
        <f t="shared" si="55"/>
        <v/>
      </c>
      <c r="DX65" s="20" t="str">
        <f t="shared" si="56"/>
        <v/>
      </c>
      <c r="DY65" s="20" t="str">
        <f t="shared" si="57"/>
        <v/>
      </c>
      <c r="DZ65" s="20" t="str">
        <f t="shared" si="58"/>
        <v/>
      </c>
      <c r="EA65" s="20" t="str">
        <f t="shared" si="59"/>
        <v/>
      </c>
      <c r="EB65" s="20" t="str">
        <f t="shared" si="60"/>
        <v/>
      </c>
      <c r="EC65" s="20" t="str">
        <f t="shared" si="61"/>
        <v/>
      </c>
      <c r="ED65" s="20" t="str">
        <f t="shared" si="62"/>
        <v/>
      </c>
      <c r="EE65" s="20" t="str">
        <f t="shared" si="63"/>
        <v/>
      </c>
    </row>
    <row r="66" spans="1:135" ht="11.25" customHeight="1">
      <c r="A66" s="43" t="s">
        <v>134</v>
      </c>
      <c r="B66" s="43" t="s">
        <v>72</v>
      </c>
      <c r="C66" s="43" t="s">
        <v>50</v>
      </c>
      <c r="D66" s="43"/>
      <c r="E66" s="44">
        <v>1</v>
      </c>
      <c r="F66" s="43" t="s">
        <v>136</v>
      </c>
      <c r="G66" s="45">
        <v>21081</v>
      </c>
      <c r="H66" s="45">
        <v>21083</v>
      </c>
      <c r="I66" s="46">
        <v>1</v>
      </c>
      <c r="J66" s="45"/>
      <c r="K66" s="47"/>
      <c r="L66" s="46">
        <v>1</v>
      </c>
      <c r="M66" s="48"/>
      <c r="N66" s="47"/>
      <c r="O66" s="44">
        <f t="shared" si="32"/>
        <v>2</v>
      </c>
      <c r="P66" s="44">
        <f t="shared" si="33"/>
        <v>9</v>
      </c>
      <c r="Q66" s="44">
        <f t="shared" si="34"/>
        <v>1957</v>
      </c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DC66" s="20" t="str">
        <f t="shared" ref="DC66:DC97" si="64">IF(Q66=1977,IF($E66=0,"",$E66),"")</f>
        <v/>
      </c>
      <c r="DD66" s="20" t="str">
        <f t="shared" ref="DD66:DD97" si="65">IF(Q66=1978,IF($E66=0,"",$E66),"")</f>
        <v/>
      </c>
      <c r="DE66" s="20" t="str">
        <f t="shared" ref="DE66:DE97" si="66">IF(Q66=1979,IF($E66=0,"",$E66),"")</f>
        <v/>
      </c>
      <c r="DF66" s="20" t="str">
        <f t="shared" ref="DF66:DF97" si="67">IF(Q66=1980,IF($E66=0,"",$E66),"")</f>
        <v/>
      </c>
      <c r="DG66" s="20" t="str">
        <f t="shared" ref="DG66:DG97" si="68">IF(Q66=1981,IF($E66=0,"",$E66),"")</f>
        <v/>
      </c>
      <c r="DH66" s="20" t="str">
        <f t="shared" ref="DH66:DH97" si="69">IF(Q66=1982,IF($E66=0,"",$E66),"")</f>
        <v/>
      </c>
      <c r="DI66" s="20" t="str">
        <f t="shared" ref="DI66:DI97" si="70">IF(Q66=1983,IF($E66=0,"",$E66),"")</f>
        <v/>
      </c>
      <c r="DJ66" s="20" t="str">
        <f t="shared" ref="DJ66:DJ97" si="71">IF(Q66=1984,IF($E66=0,"",$E66),"")</f>
        <v/>
      </c>
      <c r="DK66" s="20" t="str">
        <f t="shared" ref="DK66:DK97" si="72">IF(Q66=1985,IF($E66=0,"",$E66),"")</f>
        <v/>
      </c>
      <c r="DL66" s="20" t="str">
        <f t="shared" ref="DL66:DL97" si="73">IF(Q66=1986,IF($E66=0,"",$E66),"")</f>
        <v/>
      </c>
      <c r="DM66" s="20" t="str">
        <f t="shared" ref="DM66:DM97" si="74">IF(Q66=1987,IF($E66=0,"",$E66),"")</f>
        <v/>
      </c>
      <c r="DN66" s="20" t="str">
        <f t="shared" ref="DN66:DN97" si="75">IF(Q66=1988,IF($E66=0,"",$E66),"")</f>
        <v/>
      </c>
      <c r="DO66" s="20" t="str">
        <f t="shared" ref="DO66:DO97" si="76">IF(Q66=1989,IF($E66=0,"",$E66),"")</f>
        <v/>
      </c>
      <c r="DP66" s="20" t="str">
        <f t="shared" ref="DP66:DP97" si="77">IF(Q66=1990,IF($E66=0,"",$E66),"")</f>
        <v/>
      </c>
      <c r="DQ66" s="20" t="str">
        <f t="shared" ref="DQ66:DQ97" si="78">IF(Q66=1991,IF($E66=0,"",$E66),"")</f>
        <v/>
      </c>
      <c r="DR66" s="20" t="str">
        <f t="shared" ref="DR66:DR97" si="79">IF(Q66=1992,IF($E66=0,"",$E66),"")</f>
        <v/>
      </c>
      <c r="DS66" s="20" t="str">
        <f t="shared" ref="DS66:DS97" si="80">IF(Q66=1993,IF($E66=0,"",$E66),"")</f>
        <v/>
      </c>
      <c r="DT66" s="20" t="str">
        <f t="shared" ref="DT66:DT97" si="81">IF(Q66=1994,IF($E66=0,"",$E66),"")</f>
        <v/>
      </c>
      <c r="DU66" s="20" t="str">
        <f t="shared" ref="DU66:DU97" si="82">IF(Q66=1995,IF($E66=0,"",$E66),"")</f>
        <v/>
      </c>
      <c r="DV66" s="20" t="str">
        <f t="shared" ref="DV66:DV97" si="83">IF(Q66=1996,IF($E66=0,"",$E66),"")</f>
        <v/>
      </c>
      <c r="DW66" s="20" t="str">
        <f t="shared" ref="DW66:DW97" si="84">IF(Q66=1997,IF($E66=0,"",$E66),"")</f>
        <v/>
      </c>
      <c r="DX66" s="20" t="str">
        <f t="shared" ref="DX66:DX97" si="85">IF(Q66=1998,IF($E66=0,"",$E66),"")</f>
        <v/>
      </c>
      <c r="DY66" s="20" t="str">
        <f t="shared" ref="DY66:DY97" si="86">IF(Q66=1999,IF($E66=0,"",$E66),"")</f>
        <v/>
      </c>
      <c r="DZ66" s="20" t="str">
        <f t="shared" ref="DZ66:DZ97" si="87">IF(Q66=2000,IF($E66=0,"",$E66),"")</f>
        <v/>
      </c>
      <c r="EA66" s="20" t="str">
        <f t="shared" ref="EA66:EA97" si="88">IF(Q66=2001,IF($E66=0,"",$E66),"")</f>
        <v/>
      </c>
      <c r="EB66" s="20" t="str">
        <f t="shared" ref="EB66:EB97" si="89">IF(Q66=2002,IF($E66=0,"",$E66),"")</f>
        <v/>
      </c>
      <c r="EC66" s="20" t="str">
        <f t="shared" ref="EC66:EC97" si="90">IF(Q66=2003,IF($E66=0,"",$E66),"")</f>
        <v/>
      </c>
      <c r="ED66" s="20" t="str">
        <f t="shared" ref="ED66:ED97" si="91">IF(Q66=2004,IF($E66=0,"",$E66),"")</f>
        <v/>
      </c>
      <c r="EE66" s="20" t="str">
        <f t="shared" ref="EE66:EE97" si="92">IF(Q66=2005,IF($E66=0,"",$E66),"")</f>
        <v/>
      </c>
    </row>
    <row r="67" spans="1:135" ht="11.25" customHeight="1">
      <c r="A67" s="43" t="s">
        <v>134</v>
      </c>
      <c r="B67" s="43" t="s">
        <v>74</v>
      </c>
      <c r="C67" s="43" t="s">
        <v>51</v>
      </c>
      <c r="D67" s="43"/>
      <c r="E67" s="44">
        <v>1</v>
      </c>
      <c r="F67" s="43" t="s">
        <v>136</v>
      </c>
      <c r="G67" s="45">
        <v>21083</v>
      </c>
      <c r="H67" s="45"/>
      <c r="I67" s="46">
        <v>1</v>
      </c>
      <c r="J67" s="45"/>
      <c r="K67" s="47"/>
      <c r="L67" s="46">
        <v>1</v>
      </c>
      <c r="M67" s="48"/>
      <c r="N67" s="47"/>
      <c r="O67" s="44">
        <f t="shared" si="32"/>
        <v>2</v>
      </c>
      <c r="P67" s="44">
        <f t="shared" si="33"/>
        <v>9</v>
      </c>
      <c r="Q67" s="44">
        <f t="shared" si="34"/>
        <v>1957</v>
      </c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DC67" s="20" t="str">
        <f t="shared" si="64"/>
        <v/>
      </c>
      <c r="DD67" s="20" t="str">
        <f t="shared" si="65"/>
        <v/>
      </c>
      <c r="DE67" s="20" t="str">
        <f t="shared" si="66"/>
        <v/>
      </c>
      <c r="DF67" s="20" t="str">
        <f t="shared" si="67"/>
        <v/>
      </c>
      <c r="DG67" s="20" t="str">
        <f t="shared" si="68"/>
        <v/>
      </c>
      <c r="DH67" s="20" t="str">
        <f t="shared" si="69"/>
        <v/>
      </c>
      <c r="DI67" s="20" t="str">
        <f t="shared" si="70"/>
        <v/>
      </c>
      <c r="DJ67" s="20" t="str">
        <f t="shared" si="71"/>
        <v/>
      </c>
      <c r="DK67" s="20" t="str">
        <f t="shared" si="72"/>
        <v/>
      </c>
      <c r="DL67" s="20" t="str">
        <f t="shared" si="73"/>
        <v/>
      </c>
      <c r="DM67" s="20" t="str">
        <f t="shared" si="74"/>
        <v/>
      </c>
      <c r="DN67" s="20" t="str">
        <f t="shared" si="75"/>
        <v/>
      </c>
      <c r="DO67" s="20" t="str">
        <f t="shared" si="76"/>
        <v/>
      </c>
      <c r="DP67" s="20" t="str">
        <f t="shared" si="77"/>
        <v/>
      </c>
      <c r="DQ67" s="20" t="str">
        <f t="shared" si="78"/>
        <v/>
      </c>
      <c r="DR67" s="20" t="str">
        <f t="shared" si="79"/>
        <v/>
      </c>
      <c r="DS67" s="20" t="str">
        <f t="shared" si="80"/>
        <v/>
      </c>
      <c r="DT67" s="20" t="str">
        <f t="shared" si="81"/>
        <v/>
      </c>
      <c r="DU67" s="20" t="str">
        <f t="shared" si="82"/>
        <v/>
      </c>
      <c r="DV67" s="20" t="str">
        <f t="shared" si="83"/>
        <v/>
      </c>
      <c r="DW67" s="20" t="str">
        <f t="shared" si="84"/>
        <v/>
      </c>
      <c r="DX67" s="20" t="str">
        <f t="shared" si="85"/>
        <v/>
      </c>
      <c r="DY67" s="20" t="str">
        <f t="shared" si="86"/>
        <v/>
      </c>
      <c r="DZ67" s="20" t="str">
        <f t="shared" si="87"/>
        <v/>
      </c>
      <c r="EA67" s="20" t="str">
        <f t="shared" si="88"/>
        <v/>
      </c>
      <c r="EB67" s="20" t="str">
        <f t="shared" si="89"/>
        <v/>
      </c>
      <c r="EC67" s="20" t="str">
        <f t="shared" si="90"/>
        <v/>
      </c>
      <c r="ED67" s="20" t="str">
        <f t="shared" si="91"/>
        <v/>
      </c>
      <c r="EE67" s="20" t="str">
        <f t="shared" si="92"/>
        <v/>
      </c>
    </row>
    <row r="68" spans="1:135" ht="11.25" customHeight="1">
      <c r="A68" s="43" t="s">
        <v>134</v>
      </c>
      <c r="B68" s="43" t="s">
        <v>74</v>
      </c>
      <c r="C68" s="43" t="s">
        <v>51</v>
      </c>
      <c r="D68" s="43"/>
      <c r="E68" s="44">
        <v>1</v>
      </c>
      <c r="F68" s="43" t="s">
        <v>136</v>
      </c>
      <c r="G68" s="45">
        <v>21089</v>
      </c>
      <c r="H68" s="45"/>
      <c r="I68" s="46">
        <v>1</v>
      </c>
      <c r="J68" s="45"/>
      <c r="K68" s="47"/>
      <c r="L68" s="46">
        <v>1</v>
      </c>
      <c r="M68" s="48"/>
      <c r="N68" s="47"/>
      <c r="O68" s="44">
        <f t="shared" si="32"/>
        <v>3</v>
      </c>
      <c r="P68" s="44">
        <f t="shared" si="33"/>
        <v>9</v>
      </c>
      <c r="Q68" s="44">
        <f t="shared" si="34"/>
        <v>1957</v>
      </c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DC68" s="20" t="str">
        <f t="shared" si="64"/>
        <v/>
      </c>
      <c r="DD68" s="20" t="str">
        <f t="shared" si="65"/>
        <v/>
      </c>
      <c r="DE68" s="20" t="str">
        <f t="shared" si="66"/>
        <v/>
      </c>
      <c r="DF68" s="20" t="str">
        <f t="shared" si="67"/>
        <v/>
      </c>
      <c r="DG68" s="20" t="str">
        <f t="shared" si="68"/>
        <v/>
      </c>
      <c r="DH68" s="20" t="str">
        <f t="shared" si="69"/>
        <v/>
      </c>
      <c r="DI68" s="20" t="str">
        <f t="shared" si="70"/>
        <v/>
      </c>
      <c r="DJ68" s="20" t="str">
        <f t="shared" si="71"/>
        <v/>
      </c>
      <c r="DK68" s="20" t="str">
        <f t="shared" si="72"/>
        <v/>
      </c>
      <c r="DL68" s="20" t="str">
        <f t="shared" si="73"/>
        <v/>
      </c>
      <c r="DM68" s="20" t="str">
        <f t="shared" si="74"/>
        <v/>
      </c>
      <c r="DN68" s="20" t="str">
        <f t="shared" si="75"/>
        <v/>
      </c>
      <c r="DO68" s="20" t="str">
        <f t="shared" si="76"/>
        <v/>
      </c>
      <c r="DP68" s="20" t="str">
        <f t="shared" si="77"/>
        <v/>
      </c>
      <c r="DQ68" s="20" t="str">
        <f t="shared" si="78"/>
        <v/>
      </c>
      <c r="DR68" s="20" t="str">
        <f t="shared" si="79"/>
        <v/>
      </c>
      <c r="DS68" s="20" t="str">
        <f t="shared" si="80"/>
        <v/>
      </c>
      <c r="DT68" s="20" t="str">
        <f t="shared" si="81"/>
        <v/>
      </c>
      <c r="DU68" s="20" t="str">
        <f t="shared" si="82"/>
        <v/>
      </c>
      <c r="DV68" s="20" t="str">
        <f t="shared" si="83"/>
        <v/>
      </c>
      <c r="DW68" s="20" t="str">
        <f t="shared" si="84"/>
        <v/>
      </c>
      <c r="DX68" s="20" t="str">
        <f t="shared" si="85"/>
        <v/>
      </c>
      <c r="DY68" s="20" t="str">
        <f t="shared" si="86"/>
        <v/>
      </c>
      <c r="DZ68" s="20" t="str">
        <f t="shared" si="87"/>
        <v/>
      </c>
      <c r="EA68" s="20" t="str">
        <f t="shared" si="88"/>
        <v/>
      </c>
      <c r="EB68" s="20" t="str">
        <f t="shared" si="89"/>
        <v/>
      </c>
      <c r="EC68" s="20" t="str">
        <f t="shared" si="90"/>
        <v/>
      </c>
      <c r="ED68" s="20" t="str">
        <f t="shared" si="91"/>
        <v/>
      </c>
      <c r="EE68" s="20" t="str">
        <f t="shared" si="92"/>
        <v/>
      </c>
    </row>
    <row r="69" spans="1:135" ht="11.25" customHeight="1">
      <c r="A69" s="43" t="s">
        <v>134</v>
      </c>
      <c r="B69" s="43" t="s">
        <v>143</v>
      </c>
      <c r="C69" s="43" t="s">
        <v>409</v>
      </c>
      <c r="D69" s="43" t="s">
        <v>144</v>
      </c>
      <c r="E69" s="44">
        <v>1</v>
      </c>
      <c r="F69" s="43" t="s">
        <v>136</v>
      </c>
      <c r="G69" s="45">
        <v>21101</v>
      </c>
      <c r="H69" s="45"/>
      <c r="I69" s="46">
        <v>1</v>
      </c>
      <c r="J69" s="45"/>
      <c r="K69" s="47"/>
      <c r="L69" s="46">
        <v>1</v>
      </c>
      <c r="M69" s="48"/>
      <c r="N69" s="47"/>
      <c r="O69" s="44">
        <f t="shared" si="32"/>
        <v>1</v>
      </c>
      <c r="P69" s="44">
        <f t="shared" si="33"/>
        <v>10</v>
      </c>
      <c r="Q69" s="44">
        <f t="shared" si="34"/>
        <v>1957</v>
      </c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DC69" s="20" t="str">
        <f t="shared" si="64"/>
        <v/>
      </c>
      <c r="DD69" s="20" t="str">
        <f t="shared" si="65"/>
        <v/>
      </c>
      <c r="DE69" s="20" t="str">
        <f t="shared" si="66"/>
        <v/>
      </c>
      <c r="DF69" s="20" t="str">
        <f t="shared" si="67"/>
        <v/>
      </c>
      <c r="DG69" s="20" t="str">
        <f t="shared" si="68"/>
        <v/>
      </c>
      <c r="DH69" s="20" t="str">
        <f t="shared" si="69"/>
        <v/>
      </c>
      <c r="DI69" s="20" t="str">
        <f t="shared" si="70"/>
        <v/>
      </c>
      <c r="DJ69" s="20" t="str">
        <f t="shared" si="71"/>
        <v/>
      </c>
      <c r="DK69" s="20" t="str">
        <f t="shared" si="72"/>
        <v/>
      </c>
      <c r="DL69" s="20" t="str">
        <f t="shared" si="73"/>
        <v/>
      </c>
      <c r="DM69" s="20" t="str">
        <f t="shared" si="74"/>
        <v/>
      </c>
      <c r="DN69" s="20" t="str">
        <f t="shared" si="75"/>
        <v/>
      </c>
      <c r="DO69" s="20" t="str">
        <f t="shared" si="76"/>
        <v/>
      </c>
      <c r="DP69" s="20" t="str">
        <f t="shared" si="77"/>
        <v/>
      </c>
      <c r="DQ69" s="20" t="str">
        <f t="shared" si="78"/>
        <v/>
      </c>
      <c r="DR69" s="20" t="str">
        <f t="shared" si="79"/>
        <v/>
      </c>
      <c r="DS69" s="20" t="str">
        <f t="shared" si="80"/>
        <v/>
      </c>
      <c r="DT69" s="20" t="str">
        <f t="shared" si="81"/>
        <v/>
      </c>
      <c r="DU69" s="20" t="str">
        <f t="shared" si="82"/>
        <v/>
      </c>
      <c r="DV69" s="20" t="str">
        <f t="shared" si="83"/>
        <v/>
      </c>
      <c r="DW69" s="20" t="str">
        <f t="shared" si="84"/>
        <v/>
      </c>
      <c r="DX69" s="20" t="str">
        <f t="shared" si="85"/>
        <v/>
      </c>
      <c r="DY69" s="20" t="str">
        <f t="shared" si="86"/>
        <v/>
      </c>
      <c r="DZ69" s="20" t="str">
        <f t="shared" si="87"/>
        <v/>
      </c>
      <c r="EA69" s="20" t="str">
        <f t="shared" si="88"/>
        <v/>
      </c>
      <c r="EB69" s="20" t="str">
        <f t="shared" si="89"/>
        <v/>
      </c>
      <c r="EC69" s="20" t="str">
        <f t="shared" si="90"/>
        <v/>
      </c>
      <c r="ED69" s="20" t="str">
        <f t="shared" si="91"/>
        <v/>
      </c>
      <c r="EE69" s="20" t="str">
        <f t="shared" si="92"/>
        <v/>
      </c>
    </row>
    <row r="70" spans="1:135" ht="11.25" customHeight="1">
      <c r="A70" s="43" t="s">
        <v>134</v>
      </c>
      <c r="B70" s="43" t="s">
        <v>72</v>
      </c>
      <c r="C70" s="43" t="s">
        <v>50</v>
      </c>
      <c r="D70" s="43"/>
      <c r="E70" s="44">
        <v>1</v>
      </c>
      <c r="F70" s="43" t="s">
        <v>136</v>
      </c>
      <c r="G70" s="45">
        <v>21126</v>
      </c>
      <c r="H70" s="45"/>
      <c r="I70" s="46">
        <v>1</v>
      </c>
      <c r="J70" s="45"/>
      <c r="K70" s="47"/>
      <c r="L70" s="46">
        <v>1</v>
      </c>
      <c r="M70" s="48"/>
      <c r="N70" s="47"/>
      <c r="O70" s="44">
        <f t="shared" si="32"/>
        <v>1</v>
      </c>
      <c r="P70" s="44">
        <f t="shared" si="33"/>
        <v>11</v>
      </c>
      <c r="Q70" s="44">
        <f t="shared" si="34"/>
        <v>1957</v>
      </c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DC70" s="20" t="str">
        <f t="shared" si="64"/>
        <v/>
      </c>
      <c r="DD70" s="20" t="str">
        <f t="shared" si="65"/>
        <v/>
      </c>
      <c r="DE70" s="20" t="str">
        <f t="shared" si="66"/>
        <v/>
      </c>
      <c r="DF70" s="20" t="str">
        <f t="shared" si="67"/>
        <v/>
      </c>
      <c r="DG70" s="20" t="str">
        <f t="shared" si="68"/>
        <v/>
      </c>
      <c r="DH70" s="20" t="str">
        <f t="shared" si="69"/>
        <v/>
      </c>
      <c r="DI70" s="20" t="str">
        <f t="shared" si="70"/>
        <v/>
      </c>
      <c r="DJ70" s="20" t="str">
        <f t="shared" si="71"/>
        <v/>
      </c>
      <c r="DK70" s="20" t="str">
        <f t="shared" si="72"/>
        <v/>
      </c>
      <c r="DL70" s="20" t="str">
        <f t="shared" si="73"/>
        <v/>
      </c>
      <c r="DM70" s="20" t="str">
        <f t="shared" si="74"/>
        <v/>
      </c>
      <c r="DN70" s="20" t="str">
        <f t="shared" si="75"/>
        <v/>
      </c>
      <c r="DO70" s="20" t="str">
        <f t="shared" si="76"/>
        <v/>
      </c>
      <c r="DP70" s="20" t="str">
        <f t="shared" si="77"/>
        <v/>
      </c>
      <c r="DQ70" s="20" t="str">
        <f t="shared" si="78"/>
        <v/>
      </c>
      <c r="DR70" s="20" t="str">
        <f t="shared" si="79"/>
        <v/>
      </c>
      <c r="DS70" s="20" t="str">
        <f t="shared" si="80"/>
        <v/>
      </c>
      <c r="DT70" s="20" t="str">
        <f t="shared" si="81"/>
        <v/>
      </c>
      <c r="DU70" s="20" t="str">
        <f t="shared" si="82"/>
        <v/>
      </c>
      <c r="DV70" s="20" t="str">
        <f t="shared" si="83"/>
        <v/>
      </c>
      <c r="DW70" s="20" t="str">
        <f t="shared" si="84"/>
        <v/>
      </c>
      <c r="DX70" s="20" t="str">
        <f t="shared" si="85"/>
        <v/>
      </c>
      <c r="DY70" s="20" t="str">
        <f t="shared" si="86"/>
        <v/>
      </c>
      <c r="DZ70" s="20" t="str">
        <f t="shared" si="87"/>
        <v/>
      </c>
      <c r="EA70" s="20" t="str">
        <f t="shared" si="88"/>
        <v/>
      </c>
      <c r="EB70" s="20" t="str">
        <f t="shared" si="89"/>
        <v/>
      </c>
      <c r="EC70" s="20" t="str">
        <f t="shared" si="90"/>
        <v/>
      </c>
      <c r="ED70" s="20" t="str">
        <f t="shared" si="91"/>
        <v/>
      </c>
      <c r="EE70" s="20" t="str">
        <f t="shared" si="92"/>
        <v/>
      </c>
    </row>
    <row r="71" spans="1:135" ht="11.25" customHeight="1">
      <c r="A71" s="43" t="s">
        <v>134</v>
      </c>
      <c r="B71" s="43" t="s">
        <v>72</v>
      </c>
      <c r="C71" s="43" t="s">
        <v>50</v>
      </c>
      <c r="D71" s="43"/>
      <c r="E71" s="44">
        <v>1</v>
      </c>
      <c r="F71" s="43" t="s">
        <v>136</v>
      </c>
      <c r="G71" s="45">
        <v>21137</v>
      </c>
      <c r="H71" s="45"/>
      <c r="I71" s="46">
        <v>1</v>
      </c>
      <c r="J71" s="45"/>
      <c r="K71" s="47"/>
      <c r="L71" s="46">
        <v>1</v>
      </c>
      <c r="M71" s="48"/>
      <c r="N71" s="47"/>
      <c r="O71" s="44">
        <f t="shared" si="32"/>
        <v>2</v>
      </c>
      <c r="P71" s="44">
        <f t="shared" si="33"/>
        <v>11</v>
      </c>
      <c r="Q71" s="44">
        <f t="shared" si="34"/>
        <v>1957</v>
      </c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DC71" s="20" t="str">
        <f t="shared" si="64"/>
        <v/>
      </c>
      <c r="DD71" s="20" t="str">
        <f t="shared" si="65"/>
        <v/>
      </c>
      <c r="DE71" s="20" t="str">
        <f t="shared" si="66"/>
        <v/>
      </c>
      <c r="DF71" s="20" t="str">
        <f t="shared" si="67"/>
        <v/>
      </c>
      <c r="DG71" s="20" t="str">
        <f t="shared" si="68"/>
        <v/>
      </c>
      <c r="DH71" s="20" t="str">
        <f t="shared" si="69"/>
        <v/>
      </c>
      <c r="DI71" s="20" t="str">
        <f t="shared" si="70"/>
        <v/>
      </c>
      <c r="DJ71" s="20" t="str">
        <f t="shared" si="71"/>
        <v/>
      </c>
      <c r="DK71" s="20" t="str">
        <f t="shared" si="72"/>
        <v/>
      </c>
      <c r="DL71" s="20" t="str">
        <f t="shared" si="73"/>
        <v/>
      </c>
      <c r="DM71" s="20" t="str">
        <f t="shared" si="74"/>
        <v/>
      </c>
      <c r="DN71" s="20" t="str">
        <f t="shared" si="75"/>
        <v/>
      </c>
      <c r="DO71" s="20" t="str">
        <f t="shared" si="76"/>
        <v/>
      </c>
      <c r="DP71" s="20" t="str">
        <f t="shared" si="77"/>
        <v/>
      </c>
      <c r="DQ71" s="20" t="str">
        <f t="shared" si="78"/>
        <v/>
      </c>
      <c r="DR71" s="20" t="str">
        <f t="shared" si="79"/>
        <v/>
      </c>
      <c r="DS71" s="20" t="str">
        <f t="shared" si="80"/>
        <v/>
      </c>
      <c r="DT71" s="20" t="str">
        <f t="shared" si="81"/>
        <v/>
      </c>
      <c r="DU71" s="20" t="str">
        <f t="shared" si="82"/>
        <v/>
      </c>
      <c r="DV71" s="20" t="str">
        <f t="shared" si="83"/>
        <v/>
      </c>
      <c r="DW71" s="20" t="str">
        <f t="shared" si="84"/>
        <v/>
      </c>
      <c r="DX71" s="20" t="str">
        <f t="shared" si="85"/>
        <v/>
      </c>
      <c r="DY71" s="20" t="str">
        <f t="shared" si="86"/>
        <v/>
      </c>
      <c r="DZ71" s="20" t="str">
        <f t="shared" si="87"/>
        <v/>
      </c>
      <c r="EA71" s="20" t="str">
        <f t="shared" si="88"/>
        <v/>
      </c>
      <c r="EB71" s="20" t="str">
        <f t="shared" si="89"/>
        <v/>
      </c>
      <c r="EC71" s="20" t="str">
        <f t="shared" si="90"/>
        <v/>
      </c>
      <c r="ED71" s="20" t="str">
        <f t="shared" si="91"/>
        <v/>
      </c>
      <c r="EE71" s="20" t="str">
        <f t="shared" si="92"/>
        <v/>
      </c>
    </row>
    <row r="72" spans="1:135" ht="11.25" customHeight="1">
      <c r="A72" s="43" t="s">
        <v>134</v>
      </c>
      <c r="B72" s="43" t="s">
        <v>72</v>
      </c>
      <c r="C72" s="43" t="s">
        <v>50</v>
      </c>
      <c r="D72" s="43"/>
      <c r="E72" s="44">
        <v>1</v>
      </c>
      <c r="F72" s="43" t="s">
        <v>136</v>
      </c>
      <c r="G72" s="45">
        <v>21279</v>
      </c>
      <c r="H72" s="45"/>
      <c r="I72" s="46">
        <v>1</v>
      </c>
      <c r="J72" s="45"/>
      <c r="K72" s="47"/>
      <c r="L72" s="46">
        <v>1</v>
      </c>
      <c r="M72" s="48"/>
      <c r="N72" s="47"/>
      <c r="O72" s="44">
        <f t="shared" si="32"/>
        <v>1</v>
      </c>
      <c r="P72" s="44">
        <f t="shared" si="33"/>
        <v>4</v>
      </c>
      <c r="Q72" s="44">
        <f t="shared" si="34"/>
        <v>1958</v>
      </c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DC72" s="20" t="str">
        <f t="shared" si="64"/>
        <v/>
      </c>
      <c r="DD72" s="20" t="str">
        <f t="shared" si="65"/>
        <v/>
      </c>
      <c r="DE72" s="20" t="str">
        <f t="shared" si="66"/>
        <v/>
      </c>
      <c r="DF72" s="20" t="str">
        <f t="shared" si="67"/>
        <v/>
      </c>
      <c r="DG72" s="20" t="str">
        <f t="shared" si="68"/>
        <v/>
      </c>
      <c r="DH72" s="20" t="str">
        <f t="shared" si="69"/>
        <v/>
      </c>
      <c r="DI72" s="20" t="str">
        <f t="shared" si="70"/>
        <v/>
      </c>
      <c r="DJ72" s="20" t="str">
        <f t="shared" si="71"/>
        <v/>
      </c>
      <c r="DK72" s="20" t="str">
        <f t="shared" si="72"/>
        <v/>
      </c>
      <c r="DL72" s="20" t="str">
        <f t="shared" si="73"/>
        <v/>
      </c>
      <c r="DM72" s="20" t="str">
        <f t="shared" si="74"/>
        <v/>
      </c>
      <c r="DN72" s="20" t="str">
        <f t="shared" si="75"/>
        <v/>
      </c>
      <c r="DO72" s="20" t="str">
        <f t="shared" si="76"/>
        <v/>
      </c>
      <c r="DP72" s="20" t="str">
        <f t="shared" si="77"/>
        <v/>
      </c>
      <c r="DQ72" s="20" t="str">
        <f t="shared" si="78"/>
        <v/>
      </c>
      <c r="DR72" s="20" t="str">
        <f t="shared" si="79"/>
        <v/>
      </c>
      <c r="DS72" s="20" t="str">
        <f t="shared" si="80"/>
        <v/>
      </c>
      <c r="DT72" s="20" t="str">
        <f t="shared" si="81"/>
        <v/>
      </c>
      <c r="DU72" s="20" t="str">
        <f t="shared" si="82"/>
        <v/>
      </c>
      <c r="DV72" s="20" t="str">
        <f t="shared" si="83"/>
        <v/>
      </c>
      <c r="DW72" s="20" t="str">
        <f t="shared" si="84"/>
        <v/>
      </c>
      <c r="DX72" s="20" t="str">
        <f t="shared" si="85"/>
        <v/>
      </c>
      <c r="DY72" s="20" t="str">
        <f t="shared" si="86"/>
        <v/>
      </c>
      <c r="DZ72" s="20" t="str">
        <f t="shared" si="87"/>
        <v/>
      </c>
      <c r="EA72" s="20" t="str">
        <f t="shared" si="88"/>
        <v/>
      </c>
      <c r="EB72" s="20" t="str">
        <f t="shared" si="89"/>
        <v/>
      </c>
      <c r="EC72" s="20" t="str">
        <f t="shared" si="90"/>
        <v/>
      </c>
      <c r="ED72" s="20" t="str">
        <f t="shared" si="91"/>
        <v/>
      </c>
      <c r="EE72" s="20" t="str">
        <f t="shared" si="92"/>
        <v/>
      </c>
    </row>
    <row r="73" spans="1:135" ht="11.25" customHeight="1">
      <c r="A73" s="43" t="s">
        <v>134</v>
      </c>
      <c r="B73" s="43" t="s">
        <v>72</v>
      </c>
      <c r="C73" s="43" t="s">
        <v>50</v>
      </c>
      <c r="D73" s="43"/>
      <c r="E73" s="44">
        <v>2</v>
      </c>
      <c r="F73" s="43" t="s">
        <v>136</v>
      </c>
      <c r="G73" s="45">
        <v>21320</v>
      </c>
      <c r="H73" s="45"/>
      <c r="I73" s="46">
        <v>1</v>
      </c>
      <c r="J73" s="45"/>
      <c r="K73" s="47"/>
      <c r="L73" s="46">
        <v>1</v>
      </c>
      <c r="M73" s="48"/>
      <c r="N73" s="47"/>
      <c r="O73" s="44">
        <f t="shared" si="32"/>
        <v>2</v>
      </c>
      <c r="P73" s="44">
        <f t="shared" si="33"/>
        <v>5</v>
      </c>
      <c r="Q73" s="44">
        <f t="shared" si="34"/>
        <v>1958</v>
      </c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DC73" s="20" t="str">
        <f t="shared" si="64"/>
        <v/>
      </c>
      <c r="DD73" s="20" t="str">
        <f t="shared" si="65"/>
        <v/>
      </c>
      <c r="DE73" s="20" t="str">
        <f t="shared" si="66"/>
        <v/>
      </c>
      <c r="DF73" s="20" t="str">
        <f t="shared" si="67"/>
        <v/>
      </c>
      <c r="DG73" s="20" t="str">
        <f t="shared" si="68"/>
        <v/>
      </c>
      <c r="DH73" s="20" t="str">
        <f t="shared" si="69"/>
        <v/>
      </c>
      <c r="DI73" s="20" t="str">
        <f t="shared" si="70"/>
        <v/>
      </c>
      <c r="DJ73" s="20" t="str">
        <f t="shared" si="71"/>
        <v/>
      </c>
      <c r="DK73" s="20" t="str">
        <f t="shared" si="72"/>
        <v/>
      </c>
      <c r="DL73" s="20" t="str">
        <f t="shared" si="73"/>
        <v/>
      </c>
      <c r="DM73" s="20" t="str">
        <f t="shared" si="74"/>
        <v/>
      </c>
      <c r="DN73" s="20" t="str">
        <f t="shared" si="75"/>
        <v/>
      </c>
      <c r="DO73" s="20" t="str">
        <f t="shared" si="76"/>
        <v/>
      </c>
      <c r="DP73" s="20" t="str">
        <f t="shared" si="77"/>
        <v/>
      </c>
      <c r="DQ73" s="20" t="str">
        <f t="shared" si="78"/>
        <v/>
      </c>
      <c r="DR73" s="20" t="str">
        <f t="shared" si="79"/>
        <v/>
      </c>
      <c r="DS73" s="20" t="str">
        <f t="shared" si="80"/>
        <v/>
      </c>
      <c r="DT73" s="20" t="str">
        <f t="shared" si="81"/>
        <v/>
      </c>
      <c r="DU73" s="20" t="str">
        <f t="shared" si="82"/>
        <v/>
      </c>
      <c r="DV73" s="20" t="str">
        <f t="shared" si="83"/>
        <v/>
      </c>
      <c r="DW73" s="20" t="str">
        <f t="shared" si="84"/>
        <v/>
      </c>
      <c r="DX73" s="20" t="str">
        <f t="shared" si="85"/>
        <v/>
      </c>
      <c r="DY73" s="20" t="str">
        <f t="shared" si="86"/>
        <v/>
      </c>
      <c r="DZ73" s="20" t="str">
        <f t="shared" si="87"/>
        <v/>
      </c>
      <c r="EA73" s="20" t="str">
        <f t="shared" si="88"/>
        <v/>
      </c>
      <c r="EB73" s="20" t="str">
        <f t="shared" si="89"/>
        <v/>
      </c>
      <c r="EC73" s="20" t="str">
        <f t="shared" si="90"/>
        <v/>
      </c>
      <c r="ED73" s="20" t="str">
        <f t="shared" si="91"/>
        <v/>
      </c>
      <c r="EE73" s="20" t="str">
        <f t="shared" si="92"/>
        <v/>
      </c>
    </row>
    <row r="74" spans="1:135" ht="11.25" customHeight="1">
      <c r="A74" s="43" t="s">
        <v>134</v>
      </c>
      <c r="B74" s="43" t="s">
        <v>72</v>
      </c>
      <c r="C74" s="43" t="s">
        <v>454</v>
      </c>
      <c r="D74" s="43" t="s">
        <v>50</v>
      </c>
      <c r="E74" s="44">
        <v>1</v>
      </c>
      <c r="F74" s="43" t="s">
        <v>136</v>
      </c>
      <c r="G74" s="45">
        <v>21451</v>
      </c>
      <c r="H74" s="45"/>
      <c r="I74" s="46">
        <v>1</v>
      </c>
      <c r="J74" s="45"/>
      <c r="K74" s="47"/>
      <c r="L74" s="46">
        <v>1</v>
      </c>
      <c r="M74" s="48"/>
      <c r="N74" s="47"/>
      <c r="O74" s="44">
        <f t="shared" si="32"/>
        <v>3</v>
      </c>
      <c r="P74" s="44">
        <f t="shared" si="33"/>
        <v>9</v>
      </c>
      <c r="Q74" s="44">
        <f t="shared" si="34"/>
        <v>1958</v>
      </c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DC74" s="20" t="str">
        <f t="shared" si="64"/>
        <v/>
      </c>
      <c r="DD74" s="20" t="str">
        <f t="shared" si="65"/>
        <v/>
      </c>
      <c r="DE74" s="20" t="str">
        <f t="shared" si="66"/>
        <v/>
      </c>
      <c r="DF74" s="20" t="str">
        <f t="shared" si="67"/>
        <v/>
      </c>
      <c r="DG74" s="20" t="str">
        <f t="shared" si="68"/>
        <v/>
      </c>
      <c r="DH74" s="20" t="str">
        <f t="shared" si="69"/>
        <v/>
      </c>
      <c r="DI74" s="20" t="str">
        <f t="shared" si="70"/>
        <v/>
      </c>
      <c r="DJ74" s="20" t="str">
        <f t="shared" si="71"/>
        <v/>
      </c>
      <c r="DK74" s="20" t="str">
        <f t="shared" si="72"/>
        <v/>
      </c>
      <c r="DL74" s="20" t="str">
        <f t="shared" si="73"/>
        <v/>
      </c>
      <c r="DM74" s="20" t="str">
        <f t="shared" si="74"/>
        <v/>
      </c>
      <c r="DN74" s="20" t="str">
        <f t="shared" si="75"/>
        <v/>
      </c>
      <c r="DO74" s="20" t="str">
        <f t="shared" si="76"/>
        <v/>
      </c>
      <c r="DP74" s="20" t="str">
        <f t="shared" si="77"/>
        <v/>
      </c>
      <c r="DQ74" s="20" t="str">
        <f t="shared" si="78"/>
        <v/>
      </c>
      <c r="DR74" s="20" t="str">
        <f t="shared" si="79"/>
        <v/>
      </c>
      <c r="DS74" s="20" t="str">
        <f t="shared" si="80"/>
        <v/>
      </c>
      <c r="DT74" s="20" t="str">
        <f t="shared" si="81"/>
        <v/>
      </c>
      <c r="DU74" s="20" t="str">
        <f t="shared" si="82"/>
        <v/>
      </c>
      <c r="DV74" s="20" t="str">
        <f t="shared" si="83"/>
        <v/>
      </c>
      <c r="DW74" s="20" t="str">
        <f t="shared" si="84"/>
        <v/>
      </c>
      <c r="DX74" s="20" t="str">
        <f t="shared" si="85"/>
        <v/>
      </c>
      <c r="DY74" s="20" t="str">
        <f t="shared" si="86"/>
        <v/>
      </c>
      <c r="DZ74" s="20" t="str">
        <f t="shared" si="87"/>
        <v/>
      </c>
      <c r="EA74" s="20" t="str">
        <f t="shared" si="88"/>
        <v/>
      </c>
      <c r="EB74" s="20" t="str">
        <f t="shared" si="89"/>
        <v/>
      </c>
      <c r="EC74" s="20" t="str">
        <f t="shared" si="90"/>
        <v/>
      </c>
      <c r="ED74" s="20" t="str">
        <f t="shared" si="91"/>
        <v/>
      </c>
      <c r="EE74" s="20" t="str">
        <f t="shared" si="92"/>
        <v/>
      </c>
    </row>
    <row r="75" spans="1:135" ht="11.25" customHeight="1">
      <c r="A75" s="43" t="s">
        <v>134</v>
      </c>
      <c r="B75" s="43" t="s">
        <v>72</v>
      </c>
      <c r="C75" s="43" t="s">
        <v>50</v>
      </c>
      <c r="D75" s="43"/>
      <c r="E75" s="44">
        <v>1</v>
      </c>
      <c r="F75" s="43" t="s">
        <v>136</v>
      </c>
      <c r="G75" s="45">
        <v>21461</v>
      </c>
      <c r="H75" s="45">
        <v>21463</v>
      </c>
      <c r="I75" s="46">
        <v>1</v>
      </c>
      <c r="J75" s="45"/>
      <c r="K75" s="47"/>
      <c r="L75" s="46">
        <v>1</v>
      </c>
      <c r="M75" s="48"/>
      <c r="N75" s="47"/>
      <c r="O75" s="44">
        <f t="shared" si="32"/>
        <v>1</v>
      </c>
      <c r="P75" s="44">
        <f t="shared" si="33"/>
        <v>10</v>
      </c>
      <c r="Q75" s="44">
        <f t="shared" si="34"/>
        <v>1958</v>
      </c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DC75" s="20" t="str">
        <f t="shared" si="64"/>
        <v/>
      </c>
      <c r="DD75" s="20" t="str">
        <f t="shared" si="65"/>
        <v/>
      </c>
      <c r="DE75" s="20" t="str">
        <f t="shared" si="66"/>
        <v/>
      </c>
      <c r="DF75" s="20" t="str">
        <f t="shared" si="67"/>
        <v/>
      </c>
      <c r="DG75" s="20" t="str">
        <f t="shared" si="68"/>
        <v/>
      </c>
      <c r="DH75" s="20" t="str">
        <f t="shared" si="69"/>
        <v/>
      </c>
      <c r="DI75" s="20" t="str">
        <f t="shared" si="70"/>
        <v/>
      </c>
      <c r="DJ75" s="20" t="str">
        <f t="shared" si="71"/>
        <v/>
      </c>
      <c r="DK75" s="20" t="str">
        <f t="shared" si="72"/>
        <v/>
      </c>
      <c r="DL75" s="20" t="str">
        <f t="shared" si="73"/>
        <v/>
      </c>
      <c r="DM75" s="20" t="str">
        <f t="shared" si="74"/>
        <v/>
      </c>
      <c r="DN75" s="20" t="str">
        <f t="shared" si="75"/>
        <v/>
      </c>
      <c r="DO75" s="20" t="str">
        <f t="shared" si="76"/>
        <v/>
      </c>
      <c r="DP75" s="20" t="str">
        <f t="shared" si="77"/>
        <v/>
      </c>
      <c r="DQ75" s="20" t="str">
        <f t="shared" si="78"/>
        <v/>
      </c>
      <c r="DR75" s="20" t="str">
        <f t="shared" si="79"/>
        <v/>
      </c>
      <c r="DS75" s="20" t="str">
        <f t="shared" si="80"/>
        <v/>
      </c>
      <c r="DT75" s="20" t="str">
        <f t="shared" si="81"/>
        <v/>
      </c>
      <c r="DU75" s="20" t="str">
        <f t="shared" si="82"/>
        <v/>
      </c>
      <c r="DV75" s="20" t="str">
        <f t="shared" si="83"/>
        <v/>
      </c>
      <c r="DW75" s="20" t="str">
        <f t="shared" si="84"/>
        <v/>
      </c>
      <c r="DX75" s="20" t="str">
        <f t="shared" si="85"/>
        <v/>
      </c>
      <c r="DY75" s="20" t="str">
        <f t="shared" si="86"/>
        <v/>
      </c>
      <c r="DZ75" s="20" t="str">
        <f t="shared" si="87"/>
        <v/>
      </c>
      <c r="EA75" s="20" t="str">
        <f t="shared" si="88"/>
        <v/>
      </c>
      <c r="EB75" s="20" t="str">
        <f t="shared" si="89"/>
        <v/>
      </c>
      <c r="EC75" s="20" t="str">
        <f t="shared" si="90"/>
        <v/>
      </c>
      <c r="ED75" s="20" t="str">
        <f t="shared" si="91"/>
        <v/>
      </c>
      <c r="EE75" s="20" t="str">
        <f t="shared" si="92"/>
        <v/>
      </c>
    </row>
    <row r="76" spans="1:135" ht="11.25" customHeight="1">
      <c r="A76" s="43" t="s">
        <v>134</v>
      </c>
      <c r="B76" s="43" t="s">
        <v>74</v>
      </c>
      <c r="C76" s="43" t="s">
        <v>51</v>
      </c>
      <c r="D76" s="43"/>
      <c r="E76" s="44">
        <v>1</v>
      </c>
      <c r="F76" s="43" t="s">
        <v>136</v>
      </c>
      <c r="G76" s="45">
        <v>21810</v>
      </c>
      <c r="H76" s="45">
        <v>21811</v>
      </c>
      <c r="I76" s="46">
        <v>1</v>
      </c>
      <c r="J76" s="45"/>
      <c r="K76" s="47"/>
      <c r="L76" s="46">
        <v>1</v>
      </c>
      <c r="M76" s="48"/>
      <c r="N76" s="47"/>
      <c r="O76" s="44">
        <f t="shared" si="32"/>
        <v>2</v>
      </c>
      <c r="P76" s="44">
        <f t="shared" si="33"/>
        <v>9</v>
      </c>
      <c r="Q76" s="44">
        <f t="shared" si="34"/>
        <v>1959</v>
      </c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DC76" s="20" t="str">
        <f t="shared" si="64"/>
        <v/>
      </c>
      <c r="DD76" s="20" t="str">
        <f t="shared" si="65"/>
        <v/>
      </c>
      <c r="DE76" s="20" t="str">
        <f t="shared" si="66"/>
        <v/>
      </c>
      <c r="DF76" s="20" t="str">
        <f t="shared" si="67"/>
        <v/>
      </c>
      <c r="DG76" s="20" t="str">
        <f t="shared" si="68"/>
        <v/>
      </c>
      <c r="DH76" s="20" t="str">
        <f t="shared" si="69"/>
        <v/>
      </c>
      <c r="DI76" s="20" t="str">
        <f t="shared" si="70"/>
        <v/>
      </c>
      <c r="DJ76" s="20" t="str">
        <f t="shared" si="71"/>
        <v/>
      </c>
      <c r="DK76" s="20" t="str">
        <f t="shared" si="72"/>
        <v/>
      </c>
      <c r="DL76" s="20" t="str">
        <f t="shared" si="73"/>
        <v/>
      </c>
      <c r="DM76" s="20" t="str">
        <f t="shared" si="74"/>
        <v/>
      </c>
      <c r="DN76" s="20" t="str">
        <f t="shared" si="75"/>
        <v/>
      </c>
      <c r="DO76" s="20" t="str">
        <f t="shared" si="76"/>
        <v/>
      </c>
      <c r="DP76" s="20" t="str">
        <f t="shared" si="77"/>
        <v/>
      </c>
      <c r="DQ76" s="20" t="str">
        <f t="shared" si="78"/>
        <v/>
      </c>
      <c r="DR76" s="20" t="str">
        <f t="shared" si="79"/>
        <v/>
      </c>
      <c r="DS76" s="20" t="str">
        <f t="shared" si="80"/>
        <v/>
      </c>
      <c r="DT76" s="20" t="str">
        <f t="shared" si="81"/>
        <v/>
      </c>
      <c r="DU76" s="20" t="str">
        <f t="shared" si="82"/>
        <v/>
      </c>
      <c r="DV76" s="20" t="str">
        <f t="shared" si="83"/>
        <v/>
      </c>
      <c r="DW76" s="20" t="str">
        <f t="shared" si="84"/>
        <v/>
      </c>
      <c r="DX76" s="20" t="str">
        <f t="shared" si="85"/>
        <v/>
      </c>
      <c r="DY76" s="20" t="str">
        <f t="shared" si="86"/>
        <v/>
      </c>
      <c r="DZ76" s="20" t="str">
        <f t="shared" si="87"/>
        <v/>
      </c>
      <c r="EA76" s="20" t="str">
        <f t="shared" si="88"/>
        <v/>
      </c>
      <c r="EB76" s="20" t="str">
        <f t="shared" si="89"/>
        <v/>
      </c>
      <c r="EC76" s="20" t="str">
        <f t="shared" si="90"/>
        <v/>
      </c>
      <c r="ED76" s="20" t="str">
        <f t="shared" si="91"/>
        <v/>
      </c>
      <c r="EE76" s="20" t="str">
        <f t="shared" si="92"/>
        <v/>
      </c>
    </row>
    <row r="77" spans="1:135" ht="11.25" customHeight="1">
      <c r="A77" s="43" t="s">
        <v>134</v>
      </c>
      <c r="B77" s="43" t="s">
        <v>72</v>
      </c>
      <c r="C77" s="43" t="s">
        <v>50</v>
      </c>
      <c r="D77" s="43"/>
      <c r="E77" s="44">
        <v>1</v>
      </c>
      <c r="F77" s="43" t="s">
        <v>145</v>
      </c>
      <c r="G77" s="45">
        <v>21840</v>
      </c>
      <c r="H77" s="45"/>
      <c r="I77" s="46">
        <v>1</v>
      </c>
      <c r="J77" s="45"/>
      <c r="K77" s="47"/>
      <c r="L77" s="46">
        <v>1</v>
      </c>
      <c r="M77" s="48"/>
      <c r="N77" s="47"/>
      <c r="O77" s="44">
        <f t="shared" si="32"/>
        <v>2</v>
      </c>
      <c r="P77" s="44">
        <f t="shared" si="33"/>
        <v>10</v>
      </c>
      <c r="Q77" s="44">
        <f t="shared" si="34"/>
        <v>1959</v>
      </c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DC77" s="20" t="str">
        <f t="shared" si="64"/>
        <v/>
      </c>
      <c r="DD77" s="20" t="str">
        <f t="shared" si="65"/>
        <v/>
      </c>
      <c r="DE77" s="20" t="str">
        <f t="shared" si="66"/>
        <v/>
      </c>
      <c r="DF77" s="20" t="str">
        <f t="shared" si="67"/>
        <v/>
      </c>
      <c r="DG77" s="20" t="str">
        <f t="shared" si="68"/>
        <v/>
      </c>
      <c r="DH77" s="20" t="str">
        <f t="shared" si="69"/>
        <v/>
      </c>
      <c r="DI77" s="20" t="str">
        <f t="shared" si="70"/>
        <v/>
      </c>
      <c r="DJ77" s="20" t="str">
        <f t="shared" si="71"/>
        <v/>
      </c>
      <c r="DK77" s="20" t="str">
        <f t="shared" si="72"/>
        <v/>
      </c>
      <c r="DL77" s="20" t="str">
        <f t="shared" si="73"/>
        <v/>
      </c>
      <c r="DM77" s="20" t="str">
        <f t="shared" si="74"/>
        <v/>
      </c>
      <c r="DN77" s="20" t="str">
        <f t="shared" si="75"/>
        <v/>
      </c>
      <c r="DO77" s="20" t="str">
        <f t="shared" si="76"/>
        <v/>
      </c>
      <c r="DP77" s="20" t="str">
        <f t="shared" si="77"/>
        <v/>
      </c>
      <c r="DQ77" s="20" t="str">
        <f t="shared" si="78"/>
        <v/>
      </c>
      <c r="DR77" s="20" t="str">
        <f t="shared" si="79"/>
        <v/>
      </c>
      <c r="DS77" s="20" t="str">
        <f t="shared" si="80"/>
        <v/>
      </c>
      <c r="DT77" s="20" t="str">
        <f t="shared" si="81"/>
        <v/>
      </c>
      <c r="DU77" s="20" t="str">
        <f t="shared" si="82"/>
        <v/>
      </c>
      <c r="DV77" s="20" t="str">
        <f t="shared" si="83"/>
        <v/>
      </c>
      <c r="DW77" s="20" t="str">
        <f t="shared" si="84"/>
        <v/>
      </c>
      <c r="DX77" s="20" t="str">
        <f t="shared" si="85"/>
        <v/>
      </c>
      <c r="DY77" s="20" t="str">
        <f t="shared" si="86"/>
        <v/>
      </c>
      <c r="DZ77" s="20" t="str">
        <f t="shared" si="87"/>
        <v/>
      </c>
      <c r="EA77" s="20" t="str">
        <f t="shared" si="88"/>
        <v/>
      </c>
      <c r="EB77" s="20" t="str">
        <f t="shared" si="89"/>
        <v/>
      </c>
      <c r="EC77" s="20" t="str">
        <f t="shared" si="90"/>
        <v/>
      </c>
      <c r="ED77" s="20" t="str">
        <f t="shared" si="91"/>
        <v/>
      </c>
      <c r="EE77" s="20" t="str">
        <f t="shared" si="92"/>
        <v/>
      </c>
    </row>
    <row r="78" spans="1:135" ht="11.25" customHeight="1">
      <c r="A78" s="43" t="s">
        <v>134</v>
      </c>
      <c r="B78" s="43" t="s">
        <v>72</v>
      </c>
      <c r="C78" s="43" t="s">
        <v>50</v>
      </c>
      <c r="D78" s="43"/>
      <c r="E78" s="44">
        <v>1</v>
      </c>
      <c r="F78" s="43" t="s">
        <v>328</v>
      </c>
      <c r="G78" s="45">
        <v>21842</v>
      </c>
      <c r="H78" s="45">
        <v>21850</v>
      </c>
      <c r="I78" s="46">
        <v>1</v>
      </c>
      <c r="J78" s="45"/>
      <c r="K78" s="47"/>
      <c r="L78" s="46">
        <v>1</v>
      </c>
      <c r="M78" s="48"/>
      <c r="N78" s="47"/>
      <c r="O78" s="44">
        <f t="shared" si="32"/>
        <v>2</v>
      </c>
      <c r="P78" s="44">
        <f t="shared" si="33"/>
        <v>10</v>
      </c>
      <c r="Q78" s="44">
        <f t="shared" si="34"/>
        <v>1959</v>
      </c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DC78" s="20" t="str">
        <f t="shared" si="64"/>
        <v/>
      </c>
      <c r="DD78" s="20" t="str">
        <f t="shared" si="65"/>
        <v/>
      </c>
      <c r="DE78" s="20" t="str">
        <f t="shared" si="66"/>
        <v/>
      </c>
      <c r="DF78" s="20" t="str">
        <f t="shared" si="67"/>
        <v/>
      </c>
      <c r="DG78" s="20" t="str">
        <f t="shared" si="68"/>
        <v/>
      </c>
      <c r="DH78" s="20" t="str">
        <f t="shared" si="69"/>
        <v/>
      </c>
      <c r="DI78" s="20" t="str">
        <f t="shared" si="70"/>
        <v/>
      </c>
      <c r="DJ78" s="20" t="str">
        <f t="shared" si="71"/>
        <v/>
      </c>
      <c r="DK78" s="20" t="str">
        <f t="shared" si="72"/>
        <v/>
      </c>
      <c r="DL78" s="20" t="str">
        <f t="shared" si="73"/>
        <v/>
      </c>
      <c r="DM78" s="20" t="str">
        <f t="shared" si="74"/>
        <v/>
      </c>
      <c r="DN78" s="20" t="str">
        <f t="shared" si="75"/>
        <v/>
      </c>
      <c r="DO78" s="20" t="str">
        <f t="shared" si="76"/>
        <v/>
      </c>
      <c r="DP78" s="20" t="str">
        <f t="shared" si="77"/>
        <v/>
      </c>
      <c r="DQ78" s="20" t="str">
        <f t="shared" si="78"/>
        <v/>
      </c>
      <c r="DR78" s="20" t="str">
        <f t="shared" si="79"/>
        <v/>
      </c>
      <c r="DS78" s="20" t="str">
        <f t="shared" si="80"/>
        <v/>
      </c>
      <c r="DT78" s="20" t="str">
        <f t="shared" si="81"/>
        <v/>
      </c>
      <c r="DU78" s="20" t="str">
        <f t="shared" si="82"/>
        <v/>
      </c>
      <c r="DV78" s="20" t="str">
        <f t="shared" si="83"/>
        <v/>
      </c>
      <c r="DW78" s="20" t="str">
        <f t="shared" si="84"/>
        <v/>
      </c>
      <c r="DX78" s="20" t="str">
        <f t="shared" si="85"/>
        <v/>
      </c>
      <c r="DY78" s="20" t="str">
        <f t="shared" si="86"/>
        <v/>
      </c>
      <c r="DZ78" s="20" t="str">
        <f t="shared" si="87"/>
        <v/>
      </c>
      <c r="EA78" s="20" t="str">
        <f t="shared" si="88"/>
        <v/>
      </c>
      <c r="EB78" s="20" t="str">
        <f t="shared" si="89"/>
        <v/>
      </c>
      <c r="EC78" s="20" t="str">
        <f t="shared" si="90"/>
        <v/>
      </c>
      <c r="ED78" s="20" t="str">
        <f t="shared" si="91"/>
        <v/>
      </c>
      <c r="EE78" s="20" t="str">
        <f t="shared" si="92"/>
        <v/>
      </c>
    </row>
    <row r="79" spans="1:135" ht="11.25" customHeight="1">
      <c r="A79" s="43" t="s">
        <v>134</v>
      </c>
      <c r="B79" s="43" t="s">
        <v>72</v>
      </c>
      <c r="C79" s="43" t="s">
        <v>456</v>
      </c>
      <c r="D79" s="43" t="s">
        <v>50</v>
      </c>
      <c r="E79" s="44">
        <v>1</v>
      </c>
      <c r="F79" s="43" t="s">
        <v>136</v>
      </c>
      <c r="G79" s="45">
        <v>22049</v>
      </c>
      <c r="H79" s="45"/>
      <c r="I79" s="46">
        <v>1</v>
      </c>
      <c r="J79" s="45"/>
      <c r="K79" s="47"/>
      <c r="L79" s="46">
        <v>1</v>
      </c>
      <c r="M79" s="48"/>
      <c r="N79" s="47"/>
      <c r="O79" s="44">
        <f t="shared" si="32"/>
        <v>2</v>
      </c>
      <c r="P79" s="44">
        <f t="shared" si="33"/>
        <v>5</v>
      </c>
      <c r="Q79" s="44">
        <f t="shared" si="34"/>
        <v>1960</v>
      </c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DC79" s="20" t="str">
        <f t="shared" si="64"/>
        <v/>
      </c>
      <c r="DD79" s="20" t="str">
        <f t="shared" si="65"/>
        <v/>
      </c>
      <c r="DE79" s="20" t="str">
        <f t="shared" si="66"/>
        <v/>
      </c>
      <c r="DF79" s="20" t="str">
        <f t="shared" si="67"/>
        <v/>
      </c>
      <c r="DG79" s="20" t="str">
        <f t="shared" si="68"/>
        <v/>
      </c>
      <c r="DH79" s="20" t="str">
        <f t="shared" si="69"/>
        <v/>
      </c>
      <c r="DI79" s="20" t="str">
        <f t="shared" si="70"/>
        <v/>
      </c>
      <c r="DJ79" s="20" t="str">
        <f t="shared" si="71"/>
        <v/>
      </c>
      <c r="DK79" s="20" t="str">
        <f t="shared" si="72"/>
        <v/>
      </c>
      <c r="DL79" s="20" t="str">
        <f t="shared" si="73"/>
        <v/>
      </c>
      <c r="DM79" s="20" t="str">
        <f t="shared" si="74"/>
        <v/>
      </c>
      <c r="DN79" s="20" t="str">
        <f t="shared" si="75"/>
        <v/>
      </c>
      <c r="DO79" s="20" t="str">
        <f t="shared" si="76"/>
        <v/>
      </c>
      <c r="DP79" s="20" t="str">
        <f t="shared" si="77"/>
        <v/>
      </c>
      <c r="DQ79" s="20" t="str">
        <f t="shared" si="78"/>
        <v/>
      </c>
      <c r="DR79" s="20" t="str">
        <f t="shared" si="79"/>
        <v/>
      </c>
      <c r="DS79" s="20" t="str">
        <f t="shared" si="80"/>
        <v/>
      </c>
      <c r="DT79" s="20" t="str">
        <f t="shared" si="81"/>
        <v/>
      </c>
      <c r="DU79" s="20" t="str">
        <f t="shared" si="82"/>
        <v/>
      </c>
      <c r="DV79" s="20" t="str">
        <f t="shared" si="83"/>
        <v/>
      </c>
      <c r="DW79" s="20" t="str">
        <f t="shared" si="84"/>
        <v/>
      </c>
      <c r="DX79" s="20" t="str">
        <f t="shared" si="85"/>
        <v/>
      </c>
      <c r="DY79" s="20" t="str">
        <f t="shared" si="86"/>
        <v/>
      </c>
      <c r="DZ79" s="20" t="str">
        <f t="shared" si="87"/>
        <v/>
      </c>
      <c r="EA79" s="20" t="str">
        <f t="shared" si="88"/>
        <v/>
      </c>
      <c r="EB79" s="20" t="str">
        <f t="shared" si="89"/>
        <v/>
      </c>
      <c r="EC79" s="20" t="str">
        <f t="shared" si="90"/>
        <v/>
      </c>
      <c r="ED79" s="20" t="str">
        <f t="shared" si="91"/>
        <v/>
      </c>
      <c r="EE79" s="20" t="str">
        <f t="shared" si="92"/>
        <v/>
      </c>
    </row>
    <row r="80" spans="1:135" ht="11.25" customHeight="1">
      <c r="A80" s="43" t="s">
        <v>134</v>
      </c>
      <c r="B80" s="43" t="s">
        <v>72</v>
      </c>
      <c r="C80" s="43" t="s">
        <v>50</v>
      </c>
      <c r="D80" s="43"/>
      <c r="E80" s="44">
        <v>1</v>
      </c>
      <c r="F80" s="43" t="s">
        <v>136</v>
      </c>
      <c r="G80" s="45">
        <v>22166</v>
      </c>
      <c r="H80" s="45">
        <v>22169</v>
      </c>
      <c r="I80" s="46">
        <v>1</v>
      </c>
      <c r="J80" s="45"/>
      <c r="K80" s="47"/>
      <c r="L80" s="46">
        <v>1</v>
      </c>
      <c r="M80" s="48"/>
      <c r="N80" s="47"/>
      <c r="O80" s="44">
        <f t="shared" si="32"/>
        <v>1</v>
      </c>
      <c r="P80" s="44">
        <f t="shared" si="33"/>
        <v>9</v>
      </c>
      <c r="Q80" s="44">
        <f t="shared" si="34"/>
        <v>1960</v>
      </c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DC80" s="20" t="str">
        <f t="shared" si="64"/>
        <v/>
      </c>
      <c r="DD80" s="20" t="str">
        <f t="shared" si="65"/>
        <v/>
      </c>
      <c r="DE80" s="20" t="str">
        <f t="shared" si="66"/>
        <v/>
      </c>
      <c r="DF80" s="20" t="str">
        <f t="shared" si="67"/>
        <v/>
      </c>
      <c r="DG80" s="20" t="str">
        <f t="shared" si="68"/>
        <v/>
      </c>
      <c r="DH80" s="20" t="str">
        <f t="shared" si="69"/>
        <v/>
      </c>
      <c r="DI80" s="20" t="str">
        <f t="shared" si="70"/>
        <v/>
      </c>
      <c r="DJ80" s="20" t="str">
        <f t="shared" si="71"/>
        <v/>
      </c>
      <c r="DK80" s="20" t="str">
        <f t="shared" si="72"/>
        <v/>
      </c>
      <c r="DL80" s="20" t="str">
        <f t="shared" si="73"/>
        <v/>
      </c>
      <c r="DM80" s="20" t="str">
        <f t="shared" si="74"/>
        <v/>
      </c>
      <c r="DN80" s="20" t="str">
        <f t="shared" si="75"/>
        <v/>
      </c>
      <c r="DO80" s="20" t="str">
        <f t="shared" si="76"/>
        <v/>
      </c>
      <c r="DP80" s="20" t="str">
        <f t="shared" si="77"/>
        <v/>
      </c>
      <c r="DQ80" s="20" t="str">
        <f t="shared" si="78"/>
        <v/>
      </c>
      <c r="DR80" s="20" t="str">
        <f t="shared" si="79"/>
        <v/>
      </c>
      <c r="DS80" s="20" t="str">
        <f t="shared" si="80"/>
        <v/>
      </c>
      <c r="DT80" s="20" t="str">
        <f t="shared" si="81"/>
        <v/>
      </c>
      <c r="DU80" s="20" t="str">
        <f t="shared" si="82"/>
        <v/>
      </c>
      <c r="DV80" s="20" t="str">
        <f t="shared" si="83"/>
        <v/>
      </c>
      <c r="DW80" s="20" t="str">
        <f t="shared" si="84"/>
        <v/>
      </c>
      <c r="DX80" s="20" t="str">
        <f t="shared" si="85"/>
        <v/>
      </c>
      <c r="DY80" s="20" t="str">
        <f t="shared" si="86"/>
        <v/>
      </c>
      <c r="DZ80" s="20" t="str">
        <f t="shared" si="87"/>
        <v/>
      </c>
      <c r="EA80" s="20" t="str">
        <f t="shared" si="88"/>
        <v/>
      </c>
      <c r="EB80" s="20" t="str">
        <f t="shared" si="89"/>
        <v/>
      </c>
      <c r="EC80" s="20" t="str">
        <f t="shared" si="90"/>
        <v/>
      </c>
      <c r="ED80" s="20" t="str">
        <f t="shared" si="91"/>
        <v/>
      </c>
      <c r="EE80" s="20" t="str">
        <f t="shared" si="92"/>
        <v/>
      </c>
    </row>
    <row r="81" spans="1:135" ht="11.25" customHeight="1">
      <c r="A81" s="43" t="s">
        <v>134</v>
      </c>
      <c r="B81" s="43" t="s">
        <v>72</v>
      </c>
      <c r="C81" s="43" t="s">
        <v>50</v>
      </c>
      <c r="D81" s="43"/>
      <c r="E81" s="44">
        <v>1</v>
      </c>
      <c r="F81" s="43" t="s">
        <v>400</v>
      </c>
      <c r="G81" s="45">
        <v>22173</v>
      </c>
      <c r="H81" s="45">
        <v>22174</v>
      </c>
      <c r="I81" s="46">
        <v>1</v>
      </c>
      <c r="J81" s="45"/>
      <c r="K81" s="47"/>
      <c r="L81" s="46">
        <v>1</v>
      </c>
      <c r="M81" s="48"/>
      <c r="N81" s="47"/>
      <c r="O81" s="44">
        <f t="shared" si="32"/>
        <v>2</v>
      </c>
      <c r="P81" s="44">
        <f t="shared" si="33"/>
        <v>9</v>
      </c>
      <c r="Q81" s="44">
        <f t="shared" si="34"/>
        <v>1960</v>
      </c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DC81" s="20" t="str">
        <f t="shared" si="64"/>
        <v/>
      </c>
      <c r="DD81" s="20" t="str">
        <f t="shared" si="65"/>
        <v/>
      </c>
      <c r="DE81" s="20" t="str">
        <f t="shared" si="66"/>
        <v/>
      </c>
      <c r="DF81" s="20" t="str">
        <f t="shared" si="67"/>
        <v/>
      </c>
      <c r="DG81" s="20" t="str">
        <f t="shared" si="68"/>
        <v/>
      </c>
      <c r="DH81" s="20" t="str">
        <f t="shared" si="69"/>
        <v/>
      </c>
      <c r="DI81" s="20" t="str">
        <f t="shared" si="70"/>
        <v/>
      </c>
      <c r="DJ81" s="20" t="str">
        <f t="shared" si="71"/>
        <v/>
      </c>
      <c r="DK81" s="20" t="str">
        <f t="shared" si="72"/>
        <v/>
      </c>
      <c r="DL81" s="20" t="str">
        <f t="shared" si="73"/>
        <v/>
      </c>
      <c r="DM81" s="20" t="str">
        <f t="shared" si="74"/>
        <v/>
      </c>
      <c r="DN81" s="20" t="str">
        <f t="shared" si="75"/>
        <v/>
      </c>
      <c r="DO81" s="20" t="str">
        <f t="shared" si="76"/>
        <v/>
      </c>
      <c r="DP81" s="20" t="str">
        <f t="shared" si="77"/>
        <v/>
      </c>
      <c r="DQ81" s="20" t="str">
        <f t="shared" si="78"/>
        <v/>
      </c>
      <c r="DR81" s="20" t="str">
        <f t="shared" si="79"/>
        <v/>
      </c>
      <c r="DS81" s="20" t="str">
        <f t="shared" si="80"/>
        <v/>
      </c>
      <c r="DT81" s="20" t="str">
        <f t="shared" si="81"/>
        <v/>
      </c>
      <c r="DU81" s="20" t="str">
        <f t="shared" si="82"/>
        <v/>
      </c>
      <c r="DV81" s="20" t="str">
        <f t="shared" si="83"/>
        <v/>
      </c>
      <c r="DW81" s="20" t="str">
        <f t="shared" si="84"/>
        <v/>
      </c>
      <c r="DX81" s="20" t="str">
        <f t="shared" si="85"/>
        <v/>
      </c>
      <c r="DY81" s="20" t="str">
        <f t="shared" si="86"/>
        <v/>
      </c>
      <c r="DZ81" s="20" t="str">
        <f t="shared" si="87"/>
        <v/>
      </c>
      <c r="EA81" s="20" t="str">
        <f t="shared" si="88"/>
        <v/>
      </c>
      <c r="EB81" s="20" t="str">
        <f t="shared" si="89"/>
        <v/>
      </c>
      <c r="EC81" s="20" t="str">
        <f t="shared" si="90"/>
        <v/>
      </c>
      <c r="ED81" s="20" t="str">
        <f t="shared" si="91"/>
        <v/>
      </c>
      <c r="EE81" s="20" t="str">
        <f t="shared" si="92"/>
        <v/>
      </c>
    </row>
    <row r="82" spans="1:135" ht="11.25" customHeight="1">
      <c r="A82" s="43" t="s">
        <v>134</v>
      </c>
      <c r="B82" s="43" t="s">
        <v>72</v>
      </c>
      <c r="C82" s="43" t="s">
        <v>50</v>
      </c>
      <c r="D82" s="43"/>
      <c r="E82" s="44">
        <v>1</v>
      </c>
      <c r="F82" s="43" t="s">
        <v>136</v>
      </c>
      <c r="G82" s="45">
        <v>22186</v>
      </c>
      <c r="H82" s="45">
        <v>22189</v>
      </c>
      <c r="I82" s="46">
        <v>1</v>
      </c>
      <c r="J82" s="45"/>
      <c r="K82" s="47"/>
      <c r="L82" s="46">
        <v>1</v>
      </c>
      <c r="M82" s="48"/>
      <c r="N82" s="47"/>
      <c r="O82" s="44">
        <f t="shared" si="32"/>
        <v>3</v>
      </c>
      <c r="P82" s="44">
        <f t="shared" si="33"/>
        <v>9</v>
      </c>
      <c r="Q82" s="44">
        <f t="shared" si="34"/>
        <v>1960</v>
      </c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DC82" s="20" t="str">
        <f t="shared" si="64"/>
        <v/>
      </c>
      <c r="DD82" s="20" t="str">
        <f t="shared" si="65"/>
        <v/>
      </c>
      <c r="DE82" s="20" t="str">
        <f t="shared" si="66"/>
        <v/>
      </c>
      <c r="DF82" s="20" t="str">
        <f t="shared" si="67"/>
        <v/>
      </c>
      <c r="DG82" s="20" t="str">
        <f t="shared" si="68"/>
        <v/>
      </c>
      <c r="DH82" s="20" t="str">
        <f t="shared" si="69"/>
        <v/>
      </c>
      <c r="DI82" s="20" t="str">
        <f t="shared" si="70"/>
        <v/>
      </c>
      <c r="DJ82" s="20" t="str">
        <f t="shared" si="71"/>
        <v/>
      </c>
      <c r="DK82" s="20" t="str">
        <f t="shared" si="72"/>
        <v/>
      </c>
      <c r="DL82" s="20" t="str">
        <f t="shared" si="73"/>
        <v/>
      </c>
      <c r="DM82" s="20" t="str">
        <f t="shared" si="74"/>
        <v/>
      </c>
      <c r="DN82" s="20" t="str">
        <f t="shared" si="75"/>
        <v/>
      </c>
      <c r="DO82" s="20" t="str">
        <f t="shared" si="76"/>
        <v/>
      </c>
      <c r="DP82" s="20" t="str">
        <f t="shared" si="77"/>
        <v/>
      </c>
      <c r="DQ82" s="20" t="str">
        <f t="shared" si="78"/>
        <v/>
      </c>
      <c r="DR82" s="20" t="str">
        <f t="shared" si="79"/>
        <v/>
      </c>
      <c r="DS82" s="20" t="str">
        <f t="shared" si="80"/>
        <v/>
      </c>
      <c r="DT82" s="20" t="str">
        <f t="shared" si="81"/>
        <v/>
      </c>
      <c r="DU82" s="20" t="str">
        <f t="shared" si="82"/>
        <v/>
      </c>
      <c r="DV82" s="20" t="str">
        <f t="shared" si="83"/>
        <v/>
      </c>
      <c r="DW82" s="20" t="str">
        <f t="shared" si="84"/>
        <v/>
      </c>
      <c r="DX82" s="20" t="str">
        <f t="shared" si="85"/>
        <v/>
      </c>
      <c r="DY82" s="20" t="str">
        <f t="shared" si="86"/>
        <v/>
      </c>
      <c r="DZ82" s="20" t="str">
        <f t="shared" si="87"/>
        <v/>
      </c>
      <c r="EA82" s="20" t="str">
        <f t="shared" si="88"/>
        <v/>
      </c>
      <c r="EB82" s="20" t="str">
        <f t="shared" si="89"/>
        <v/>
      </c>
      <c r="EC82" s="20" t="str">
        <f t="shared" si="90"/>
        <v/>
      </c>
      <c r="ED82" s="20" t="str">
        <f t="shared" si="91"/>
        <v/>
      </c>
      <c r="EE82" s="20" t="str">
        <f t="shared" si="92"/>
        <v/>
      </c>
    </row>
    <row r="83" spans="1:135" ht="11.25" customHeight="1">
      <c r="A83" s="43" t="s">
        <v>134</v>
      </c>
      <c r="B83" s="43" t="s">
        <v>72</v>
      </c>
      <c r="C83" s="43" t="s">
        <v>50</v>
      </c>
      <c r="D83" s="43"/>
      <c r="E83" s="44">
        <v>1</v>
      </c>
      <c r="F83" s="43" t="s">
        <v>136</v>
      </c>
      <c r="G83" s="45">
        <v>22186</v>
      </c>
      <c r="H83" s="45"/>
      <c r="I83" s="46">
        <v>1</v>
      </c>
      <c r="J83" s="45"/>
      <c r="K83" s="47"/>
      <c r="L83" s="46">
        <v>1</v>
      </c>
      <c r="M83" s="48"/>
      <c r="N83" s="47"/>
      <c r="O83" s="44">
        <f t="shared" si="32"/>
        <v>3</v>
      </c>
      <c r="P83" s="44">
        <f t="shared" si="33"/>
        <v>9</v>
      </c>
      <c r="Q83" s="44">
        <f t="shared" si="34"/>
        <v>1960</v>
      </c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DC83" s="20" t="str">
        <f t="shared" si="64"/>
        <v/>
      </c>
      <c r="DD83" s="20" t="str">
        <f t="shared" si="65"/>
        <v/>
      </c>
      <c r="DE83" s="20" t="str">
        <f t="shared" si="66"/>
        <v/>
      </c>
      <c r="DF83" s="20" t="str">
        <f t="shared" si="67"/>
        <v/>
      </c>
      <c r="DG83" s="20" t="str">
        <f t="shared" si="68"/>
        <v/>
      </c>
      <c r="DH83" s="20" t="str">
        <f t="shared" si="69"/>
        <v/>
      </c>
      <c r="DI83" s="20" t="str">
        <f t="shared" si="70"/>
        <v/>
      </c>
      <c r="DJ83" s="20" t="str">
        <f t="shared" si="71"/>
        <v/>
      </c>
      <c r="DK83" s="20" t="str">
        <f t="shared" si="72"/>
        <v/>
      </c>
      <c r="DL83" s="20" t="str">
        <f t="shared" si="73"/>
        <v/>
      </c>
      <c r="DM83" s="20" t="str">
        <f t="shared" si="74"/>
        <v/>
      </c>
      <c r="DN83" s="20" t="str">
        <f t="shared" si="75"/>
        <v/>
      </c>
      <c r="DO83" s="20" t="str">
        <f t="shared" si="76"/>
        <v/>
      </c>
      <c r="DP83" s="20" t="str">
        <f t="shared" si="77"/>
        <v/>
      </c>
      <c r="DQ83" s="20" t="str">
        <f t="shared" si="78"/>
        <v/>
      </c>
      <c r="DR83" s="20" t="str">
        <f t="shared" si="79"/>
        <v/>
      </c>
      <c r="DS83" s="20" t="str">
        <f t="shared" si="80"/>
        <v/>
      </c>
      <c r="DT83" s="20" t="str">
        <f t="shared" si="81"/>
        <v/>
      </c>
      <c r="DU83" s="20" t="str">
        <f t="shared" si="82"/>
        <v/>
      </c>
      <c r="DV83" s="20" t="str">
        <f t="shared" si="83"/>
        <v/>
      </c>
      <c r="DW83" s="20" t="str">
        <f t="shared" si="84"/>
        <v/>
      </c>
      <c r="DX83" s="20" t="str">
        <f t="shared" si="85"/>
        <v/>
      </c>
      <c r="DY83" s="20" t="str">
        <f t="shared" si="86"/>
        <v/>
      </c>
      <c r="DZ83" s="20" t="str">
        <f t="shared" si="87"/>
        <v/>
      </c>
      <c r="EA83" s="20" t="str">
        <f t="shared" si="88"/>
        <v/>
      </c>
      <c r="EB83" s="20" t="str">
        <f t="shared" si="89"/>
        <v/>
      </c>
      <c r="EC83" s="20" t="str">
        <f t="shared" si="90"/>
        <v/>
      </c>
      <c r="ED83" s="20" t="str">
        <f t="shared" si="91"/>
        <v/>
      </c>
      <c r="EE83" s="20" t="str">
        <f t="shared" si="92"/>
        <v/>
      </c>
    </row>
    <row r="84" spans="1:135" ht="11.25" customHeight="1">
      <c r="A84" s="43" t="s">
        <v>134</v>
      </c>
      <c r="B84" s="43" t="s">
        <v>72</v>
      </c>
      <c r="C84" s="43" t="s">
        <v>50</v>
      </c>
      <c r="D84" s="43"/>
      <c r="E84" s="44">
        <v>1</v>
      </c>
      <c r="F84" s="43" t="s">
        <v>136</v>
      </c>
      <c r="G84" s="45">
        <v>22191</v>
      </c>
      <c r="H84" s="45"/>
      <c r="I84" s="46">
        <v>1</v>
      </c>
      <c r="J84" s="45"/>
      <c r="K84" s="47"/>
      <c r="L84" s="46">
        <v>1</v>
      </c>
      <c r="M84" s="48"/>
      <c r="N84" s="47"/>
      <c r="O84" s="44">
        <f t="shared" si="32"/>
        <v>1</v>
      </c>
      <c r="P84" s="44">
        <f t="shared" si="33"/>
        <v>10</v>
      </c>
      <c r="Q84" s="44">
        <f t="shared" si="34"/>
        <v>1960</v>
      </c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DC84" s="20" t="str">
        <f t="shared" si="64"/>
        <v/>
      </c>
      <c r="DD84" s="20" t="str">
        <f t="shared" si="65"/>
        <v/>
      </c>
      <c r="DE84" s="20" t="str">
        <f t="shared" si="66"/>
        <v/>
      </c>
      <c r="DF84" s="20" t="str">
        <f t="shared" si="67"/>
        <v/>
      </c>
      <c r="DG84" s="20" t="str">
        <f t="shared" si="68"/>
        <v/>
      </c>
      <c r="DH84" s="20" t="str">
        <f t="shared" si="69"/>
        <v/>
      </c>
      <c r="DI84" s="20" t="str">
        <f t="shared" si="70"/>
        <v/>
      </c>
      <c r="DJ84" s="20" t="str">
        <f t="shared" si="71"/>
        <v/>
      </c>
      <c r="DK84" s="20" t="str">
        <f t="shared" si="72"/>
        <v/>
      </c>
      <c r="DL84" s="20" t="str">
        <f t="shared" si="73"/>
        <v/>
      </c>
      <c r="DM84" s="20" t="str">
        <f t="shared" si="74"/>
        <v/>
      </c>
      <c r="DN84" s="20" t="str">
        <f t="shared" si="75"/>
        <v/>
      </c>
      <c r="DO84" s="20" t="str">
        <f t="shared" si="76"/>
        <v/>
      </c>
      <c r="DP84" s="20" t="str">
        <f t="shared" si="77"/>
        <v/>
      </c>
      <c r="DQ84" s="20" t="str">
        <f t="shared" si="78"/>
        <v/>
      </c>
      <c r="DR84" s="20" t="str">
        <f t="shared" si="79"/>
        <v/>
      </c>
      <c r="DS84" s="20" t="str">
        <f t="shared" si="80"/>
        <v/>
      </c>
      <c r="DT84" s="20" t="str">
        <f t="shared" si="81"/>
        <v/>
      </c>
      <c r="DU84" s="20" t="str">
        <f t="shared" si="82"/>
        <v/>
      </c>
      <c r="DV84" s="20" t="str">
        <f t="shared" si="83"/>
        <v/>
      </c>
      <c r="DW84" s="20" t="str">
        <f t="shared" si="84"/>
        <v/>
      </c>
      <c r="DX84" s="20" t="str">
        <f t="shared" si="85"/>
        <v/>
      </c>
      <c r="DY84" s="20" t="str">
        <f t="shared" si="86"/>
        <v/>
      </c>
      <c r="DZ84" s="20" t="str">
        <f t="shared" si="87"/>
        <v/>
      </c>
      <c r="EA84" s="20" t="str">
        <f t="shared" si="88"/>
        <v/>
      </c>
      <c r="EB84" s="20" t="str">
        <f t="shared" si="89"/>
        <v/>
      </c>
      <c r="EC84" s="20" t="str">
        <f t="shared" si="90"/>
        <v/>
      </c>
      <c r="ED84" s="20" t="str">
        <f t="shared" si="91"/>
        <v/>
      </c>
      <c r="EE84" s="20" t="str">
        <f t="shared" si="92"/>
        <v/>
      </c>
    </row>
    <row r="85" spans="1:135" ht="11.25" customHeight="1">
      <c r="A85" s="43" t="s">
        <v>134</v>
      </c>
      <c r="B85" s="43" t="s">
        <v>72</v>
      </c>
      <c r="C85" s="43" t="s">
        <v>50</v>
      </c>
      <c r="D85" s="43"/>
      <c r="E85" s="44">
        <v>1</v>
      </c>
      <c r="F85" s="43" t="s">
        <v>136</v>
      </c>
      <c r="G85" s="45">
        <v>22203</v>
      </c>
      <c r="H85" s="45">
        <v>22205</v>
      </c>
      <c r="I85" s="46">
        <v>1</v>
      </c>
      <c r="J85" s="45"/>
      <c r="K85" s="47"/>
      <c r="L85" s="46">
        <v>1</v>
      </c>
      <c r="M85" s="48"/>
      <c r="N85" s="47"/>
      <c r="O85" s="44">
        <f t="shared" si="32"/>
        <v>2</v>
      </c>
      <c r="P85" s="44">
        <f t="shared" si="33"/>
        <v>10</v>
      </c>
      <c r="Q85" s="44">
        <f t="shared" si="34"/>
        <v>1960</v>
      </c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DC85" s="20" t="str">
        <f t="shared" si="64"/>
        <v/>
      </c>
      <c r="DD85" s="20" t="str">
        <f t="shared" si="65"/>
        <v/>
      </c>
      <c r="DE85" s="20" t="str">
        <f t="shared" si="66"/>
        <v/>
      </c>
      <c r="DF85" s="20" t="str">
        <f t="shared" si="67"/>
        <v/>
      </c>
      <c r="DG85" s="20" t="str">
        <f t="shared" si="68"/>
        <v/>
      </c>
      <c r="DH85" s="20" t="str">
        <f t="shared" si="69"/>
        <v/>
      </c>
      <c r="DI85" s="20" t="str">
        <f t="shared" si="70"/>
        <v/>
      </c>
      <c r="DJ85" s="20" t="str">
        <f t="shared" si="71"/>
        <v/>
      </c>
      <c r="DK85" s="20" t="str">
        <f t="shared" si="72"/>
        <v/>
      </c>
      <c r="DL85" s="20" t="str">
        <f t="shared" si="73"/>
        <v/>
      </c>
      <c r="DM85" s="20" t="str">
        <f t="shared" si="74"/>
        <v/>
      </c>
      <c r="DN85" s="20" t="str">
        <f t="shared" si="75"/>
        <v/>
      </c>
      <c r="DO85" s="20" t="str">
        <f t="shared" si="76"/>
        <v/>
      </c>
      <c r="DP85" s="20" t="str">
        <f t="shared" si="77"/>
        <v/>
      </c>
      <c r="DQ85" s="20" t="str">
        <f t="shared" si="78"/>
        <v/>
      </c>
      <c r="DR85" s="20" t="str">
        <f t="shared" si="79"/>
        <v/>
      </c>
      <c r="DS85" s="20" t="str">
        <f t="shared" si="80"/>
        <v/>
      </c>
      <c r="DT85" s="20" t="str">
        <f t="shared" si="81"/>
        <v/>
      </c>
      <c r="DU85" s="20" t="str">
        <f t="shared" si="82"/>
        <v/>
      </c>
      <c r="DV85" s="20" t="str">
        <f t="shared" si="83"/>
        <v/>
      </c>
      <c r="DW85" s="20" t="str">
        <f t="shared" si="84"/>
        <v/>
      </c>
      <c r="DX85" s="20" t="str">
        <f t="shared" si="85"/>
        <v/>
      </c>
      <c r="DY85" s="20" t="str">
        <f t="shared" si="86"/>
        <v/>
      </c>
      <c r="DZ85" s="20" t="str">
        <f t="shared" si="87"/>
        <v/>
      </c>
      <c r="EA85" s="20" t="str">
        <f t="shared" si="88"/>
        <v/>
      </c>
      <c r="EB85" s="20" t="str">
        <f t="shared" si="89"/>
        <v/>
      </c>
      <c r="EC85" s="20" t="str">
        <f t="shared" si="90"/>
        <v/>
      </c>
      <c r="ED85" s="20" t="str">
        <f t="shared" si="91"/>
        <v/>
      </c>
      <c r="EE85" s="20" t="str">
        <f t="shared" si="92"/>
        <v/>
      </c>
    </row>
    <row r="86" spans="1:135" ht="11.25" customHeight="1">
      <c r="A86" s="43" t="s">
        <v>134</v>
      </c>
      <c r="B86" s="43" t="s">
        <v>72</v>
      </c>
      <c r="C86" s="43" t="s">
        <v>50</v>
      </c>
      <c r="D86" s="43"/>
      <c r="E86" s="44">
        <v>1</v>
      </c>
      <c r="F86" s="43" t="s">
        <v>136</v>
      </c>
      <c r="G86" s="45">
        <v>22528</v>
      </c>
      <c r="H86" s="45">
        <v>22529</v>
      </c>
      <c r="I86" s="46">
        <v>1</v>
      </c>
      <c r="J86" s="45"/>
      <c r="K86" s="47"/>
      <c r="L86" s="46">
        <v>1</v>
      </c>
      <c r="M86" s="48"/>
      <c r="N86" s="47"/>
      <c r="O86" s="44">
        <f t="shared" si="32"/>
        <v>1</v>
      </c>
      <c r="P86" s="44">
        <f t="shared" si="33"/>
        <v>9</v>
      </c>
      <c r="Q86" s="44">
        <f t="shared" si="34"/>
        <v>1961</v>
      </c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DC86" s="20" t="str">
        <f t="shared" si="64"/>
        <v/>
      </c>
      <c r="DD86" s="20" t="str">
        <f t="shared" si="65"/>
        <v/>
      </c>
      <c r="DE86" s="20" t="str">
        <f t="shared" si="66"/>
        <v/>
      </c>
      <c r="DF86" s="20" t="str">
        <f t="shared" si="67"/>
        <v/>
      </c>
      <c r="DG86" s="20" t="str">
        <f t="shared" si="68"/>
        <v/>
      </c>
      <c r="DH86" s="20" t="str">
        <f t="shared" si="69"/>
        <v/>
      </c>
      <c r="DI86" s="20" t="str">
        <f t="shared" si="70"/>
        <v/>
      </c>
      <c r="DJ86" s="20" t="str">
        <f t="shared" si="71"/>
        <v/>
      </c>
      <c r="DK86" s="20" t="str">
        <f t="shared" si="72"/>
        <v/>
      </c>
      <c r="DL86" s="20" t="str">
        <f t="shared" si="73"/>
        <v/>
      </c>
      <c r="DM86" s="20" t="str">
        <f t="shared" si="74"/>
        <v/>
      </c>
      <c r="DN86" s="20" t="str">
        <f t="shared" si="75"/>
        <v/>
      </c>
      <c r="DO86" s="20" t="str">
        <f t="shared" si="76"/>
        <v/>
      </c>
      <c r="DP86" s="20" t="str">
        <f t="shared" si="77"/>
        <v/>
      </c>
      <c r="DQ86" s="20" t="str">
        <f t="shared" si="78"/>
        <v/>
      </c>
      <c r="DR86" s="20" t="str">
        <f t="shared" si="79"/>
        <v/>
      </c>
      <c r="DS86" s="20" t="str">
        <f t="shared" si="80"/>
        <v/>
      </c>
      <c r="DT86" s="20" t="str">
        <f t="shared" si="81"/>
        <v/>
      </c>
      <c r="DU86" s="20" t="str">
        <f t="shared" si="82"/>
        <v/>
      </c>
      <c r="DV86" s="20" t="str">
        <f t="shared" si="83"/>
        <v/>
      </c>
      <c r="DW86" s="20" t="str">
        <f t="shared" si="84"/>
        <v/>
      </c>
      <c r="DX86" s="20" t="str">
        <f t="shared" si="85"/>
        <v/>
      </c>
      <c r="DY86" s="20" t="str">
        <f t="shared" si="86"/>
        <v/>
      </c>
      <c r="DZ86" s="20" t="str">
        <f t="shared" si="87"/>
        <v/>
      </c>
      <c r="EA86" s="20" t="str">
        <f t="shared" si="88"/>
        <v/>
      </c>
      <c r="EB86" s="20" t="str">
        <f t="shared" si="89"/>
        <v/>
      </c>
      <c r="EC86" s="20" t="str">
        <f t="shared" si="90"/>
        <v/>
      </c>
      <c r="ED86" s="20" t="str">
        <f t="shared" si="91"/>
        <v/>
      </c>
      <c r="EE86" s="20" t="str">
        <f t="shared" si="92"/>
        <v/>
      </c>
    </row>
    <row r="87" spans="1:135" ht="11.25" customHeight="1">
      <c r="A87" s="43" t="s">
        <v>134</v>
      </c>
      <c r="B87" s="43" t="s">
        <v>72</v>
      </c>
      <c r="C87" s="43" t="s">
        <v>50</v>
      </c>
      <c r="D87" s="43"/>
      <c r="E87" s="44">
        <v>1</v>
      </c>
      <c r="F87" s="43" t="s">
        <v>136</v>
      </c>
      <c r="G87" s="45">
        <v>22537</v>
      </c>
      <c r="H87" s="45">
        <v>22538</v>
      </c>
      <c r="I87" s="46">
        <v>1</v>
      </c>
      <c r="J87" s="45"/>
      <c r="K87" s="47"/>
      <c r="L87" s="46">
        <v>1</v>
      </c>
      <c r="M87" s="48"/>
      <c r="N87" s="47"/>
      <c r="O87" s="44">
        <f t="shared" si="32"/>
        <v>2</v>
      </c>
      <c r="P87" s="44">
        <f t="shared" si="33"/>
        <v>9</v>
      </c>
      <c r="Q87" s="44">
        <f t="shared" si="34"/>
        <v>1961</v>
      </c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DC87" s="20" t="str">
        <f t="shared" si="64"/>
        <v/>
      </c>
      <c r="DD87" s="20" t="str">
        <f t="shared" si="65"/>
        <v/>
      </c>
      <c r="DE87" s="20" t="str">
        <f t="shared" si="66"/>
        <v/>
      </c>
      <c r="DF87" s="20" t="str">
        <f t="shared" si="67"/>
        <v/>
      </c>
      <c r="DG87" s="20" t="str">
        <f t="shared" si="68"/>
        <v/>
      </c>
      <c r="DH87" s="20" t="str">
        <f t="shared" si="69"/>
        <v/>
      </c>
      <c r="DI87" s="20" t="str">
        <f t="shared" si="70"/>
        <v/>
      </c>
      <c r="DJ87" s="20" t="str">
        <f t="shared" si="71"/>
        <v/>
      </c>
      <c r="DK87" s="20" t="str">
        <f t="shared" si="72"/>
        <v/>
      </c>
      <c r="DL87" s="20" t="str">
        <f t="shared" si="73"/>
        <v/>
      </c>
      <c r="DM87" s="20" t="str">
        <f t="shared" si="74"/>
        <v/>
      </c>
      <c r="DN87" s="20" t="str">
        <f t="shared" si="75"/>
        <v/>
      </c>
      <c r="DO87" s="20" t="str">
        <f t="shared" si="76"/>
        <v/>
      </c>
      <c r="DP87" s="20" t="str">
        <f t="shared" si="77"/>
        <v/>
      </c>
      <c r="DQ87" s="20" t="str">
        <f t="shared" si="78"/>
        <v/>
      </c>
      <c r="DR87" s="20" t="str">
        <f t="shared" si="79"/>
        <v/>
      </c>
      <c r="DS87" s="20" t="str">
        <f t="shared" si="80"/>
        <v/>
      </c>
      <c r="DT87" s="20" t="str">
        <f t="shared" si="81"/>
        <v/>
      </c>
      <c r="DU87" s="20" t="str">
        <f t="shared" si="82"/>
        <v/>
      </c>
      <c r="DV87" s="20" t="str">
        <f t="shared" si="83"/>
        <v/>
      </c>
      <c r="DW87" s="20" t="str">
        <f t="shared" si="84"/>
        <v/>
      </c>
      <c r="DX87" s="20" t="str">
        <f t="shared" si="85"/>
        <v/>
      </c>
      <c r="DY87" s="20" t="str">
        <f t="shared" si="86"/>
        <v/>
      </c>
      <c r="DZ87" s="20" t="str">
        <f t="shared" si="87"/>
        <v/>
      </c>
      <c r="EA87" s="20" t="str">
        <f t="shared" si="88"/>
        <v/>
      </c>
      <c r="EB87" s="20" t="str">
        <f t="shared" si="89"/>
        <v/>
      </c>
      <c r="EC87" s="20" t="str">
        <f t="shared" si="90"/>
        <v/>
      </c>
      <c r="ED87" s="20" t="str">
        <f t="shared" si="91"/>
        <v/>
      </c>
      <c r="EE87" s="20" t="str">
        <f t="shared" si="92"/>
        <v/>
      </c>
    </row>
    <row r="88" spans="1:135" ht="11.25" customHeight="1">
      <c r="A88" s="43" t="s">
        <v>134</v>
      </c>
      <c r="B88" s="43" t="s">
        <v>72</v>
      </c>
      <c r="C88" s="43" t="s">
        <v>50</v>
      </c>
      <c r="D88" s="43"/>
      <c r="E88" s="44">
        <v>1</v>
      </c>
      <c r="F88" s="43" t="s">
        <v>136</v>
      </c>
      <c r="G88" s="45">
        <v>22545</v>
      </c>
      <c r="H88" s="45">
        <v>22551</v>
      </c>
      <c r="I88" s="46">
        <v>1</v>
      </c>
      <c r="J88" s="45"/>
      <c r="K88" s="47"/>
      <c r="L88" s="46">
        <v>1</v>
      </c>
      <c r="M88" s="48"/>
      <c r="N88" s="47"/>
      <c r="O88" s="44">
        <f t="shared" si="32"/>
        <v>3</v>
      </c>
      <c r="P88" s="44">
        <f t="shared" si="33"/>
        <v>9</v>
      </c>
      <c r="Q88" s="44">
        <f t="shared" si="34"/>
        <v>1961</v>
      </c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DC88" s="20" t="str">
        <f t="shared" si="64"/>
        <v/>
      </c>
      <c r="DD88" s="20" t="str">
        <f t="shared" si="65"/>
        <v/>
      </c>
      <c r="DE88" s="20" t="str">
        <f t="shared" si="66"/>
        <v/>
      </c>
      <c r="DF88" s="20" t="str">
        <f t="shared" si="67"/>
        <v/>
      </c>
      <c r="DG88" s="20" t="str">
        <f t="shared" si="68"/>
        <v/>
      </c>
      <c r="DH88" s="20" t="str">
        <f t="shared" si="69"/>
        <v/>
      </c>
      <c r="DI88" s="20" t="str">
        <f t="shared" si="70"/>
        <v/>
      </c>
      <c r="DJ88" s="20" t="str">
        <f t="shared" si="71"/>
        <v/>
      </c>
      <c r="DK88" s="20" t="str">
        <f t="shared" si="72"/>
        <v/>
      </c>
      <c r="DL88" s="20" t="str">
        <f t="shared" si="73"/>
        <v/>
      </c>
      <c r="DM88" s="20" t="str">
        <f t="shared" si="74"/>
        <v/>
      </c>
      <c r="DN88" s="20" t="str">
        <f t="shared" si="75"/>
        <v/>
      </c>
      <c r="DO88" s="20" t="str">
        <f t="shared" si="76"/>
        <v/>
      </c>
      <c r="DP88" s="20" t="str">
        <f t="shared" si="77"/>
        <v/>
      </c>
      <c r="DQ88" s="20" t="str">
        <f t="shared" si="78"/>
        <v/>
      </c>
      <c r="DR88" s="20" t="str">
        <f t="shared" si="79"/>
        <v/>
      </c>
      <c r="DS88" s="20" t="str">
        <f t="shared" si="80"/>
        <v/>
      </c>
      <c r="DT88" s="20" t="str">
        <f t="shared" si="81"/>
        <v/>
      </c>
      <c r="DU88" s="20" t="str">
        <f t="shared" si="82"/>
        <v/>
      </c>
      <c r="DV88" s="20" t="str">
        <f t="shared" si="83"/>
        <v/>
      </c>
      <c r="DW88" s="20" t="str">
        <f t="shared" si="84"/>
        <v/>
      </c>
      <c r="DX88" s="20" t="str">
        <f t="shared" si="85"/>
        <v/>
      </c>
      <c r="DY88" s="20" t="str">
        <f t="shared" si="86"/>
        <v/>
      </c>
      <c r="DZ88" s="20" t="str">
        <f t="shared" si="87"/>
        <v/>
      </c>
      <c r="EA88" s="20" t="str">
        <f t="shared" si="88"/>
        <v/>
      </c>
      <c r="EB88" s="20" t="str">
        <f t="shared" si="89"/>
        <v/>
      </c>
      <c r="EC88" s="20" t="str">
        <f t="shared" si="90"/>
        <v/>
      </c>
      <c r="ED88" s="20" t="str">
        <f t="shared" si="91"/>
        <v/>
      </c>
      <c r="EE88" s="20" t="str">
        <f t="shared" si="92"/>
        <v/>
      </c>
    </row>
    <row r="89" spans="1:135" ht="11.25" customHeight="1">
      <c r="A89" s="43" t="s">
        <v>134</v>
      </c>
      <c r="B89" s="43" t="s">
        <v>72</v>
      </c>
      <c r="C89" s="43" t="s">
        <v>50</v>
      </c>
      <c r="D89" s="43"/>
      <c r="E89" s="44">
        <v>2</v>
      </c>
      <c r="F89" s="43" t="s">
        <v>136</v>
      </c>
      <c r="G89" s="45">
        <v>22555</v>
      </c>
      <c r="H89" s="45">
        <v>22561</v>
      </c>
      <c r="I89" s="46">
        <v>1</v>
      </c>
      <c r="J89" s="45"/>
      <c r="K89" s="47"/>
      <c r="L89" s="46">
        <v>1</v>
      </c>
      <c r="M89" s="48"/>
      <c r="N89" s="47"/>
      <c r="O89" s="44">
        <f t="shared" si="32"/>
        <v>1</v>
      </c>
      <c r="P89" s="44">
        <f t="shared" si="33"/>
        <v>10</v>
      </c>
      <c r="Q89" s="44">
        <f t="shared" si="34"/>
        <v>1961</v>
      </c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DC89" s="20" t="str">
        <f t="shared" si="64"/>
        <v/>
      </c>
      <c r="DD89" s="20" t="str">
        <f t="shared" si="65"/>
        <v/>
      </c>
      <c r="DE89" s="20" t="str">
        <f t="shared" si="66"/>
        <v/>
      </c>
      <c r="DF89" s="20" t="str">
        <f t="shared" si="67"/>
        <v/>
      </c>
      <c r="DG89" s="20" t="str">
        <f t="shared" si="68"/>
        <v/>
      </c>
      <c r="DH89" s="20" t="str">
        <f t="shared" si="69"/>
        <v/>
      </c>
      <c r="DI89" s="20" t="str">
        <f t="shared" si="70"/>
        <v/>
      </c>
      <c r="DJ89" s="20" t="str">
        <f t="shared" si="71"/>
        <v/>
      </c>
      <c r="DK89" s="20" t="str">
        <f t="shared" si="72"/>
        <v/>
      </c>
      <c r="DL89" s="20" t="str">
        <f t="shared" si="73"/>
        <v/>
      </c>
      <c r="DM89" s="20" t="str">
        <f t="shared" si="74"/>
        <v/>
      </c>
      <c r="DN89" s="20" t="str">
        <f t="shared" si="75"/>
        <v/>
      </c>
      <c r="DO89" s="20" t="str">
        <f t="shared" si="76"/>
        <v/>
      </c>
      <c r="DP89" s="20" t="str">
        <f t="shared" si="77"/>
        <v/>
      </c>
      <c r="DQ89" s="20" t="str">
        <f t="shared" si="78"/>
        <v/>
      </c>
      <c r="DR89" s="20" t="str">
        <f t="shared" si="79"/>
        <v/>
      </c>
      <c r="DS89" s="20" t="str">
        <f t="shared" si="80"/>
        <v/>
      </c>
      <c r="DT89" s="20" t="str">
        <f t="shared" si="81"/>
        <v/>
      </c>
      <c r="DU89" s="20" t="str">
        <f t="shared" si="82"/>
        <v/>
      </c>
      <c r="DV89" s="20" t="str">
        <f t="shared" si="83"/>
        <v/>
      </c>
      <c r="DW89" s="20" t="str">
        <f t="shared" si="84"/>
        <v/>
      </c>
      <c r="DX89" s="20" t="str">
        <f t="shared" si="85"/>
        <v/>
      </c>
      <c r="DY89" s="20" t="str">
        <f t="shared" si="86"/>
        <v/>
      </c>
      <c r="DZ89" s="20" t="str">
        <f t="shared" si="87"/>
        <v/>
      </c>
      <c r="EA89" s="20" t="str">
        <f t="shared" si="88"/>
        <v/>
      </c>
      <c r="EB89" s="20" t="str">
        <f t="shared" si="89"/>
        <v/>
      </c>
      <c r="EC89" s="20" t="str">
        <f t="shared" si="90"/>
        <v/>
      </c>
      <c r="ED89" s="20" t="str">
        <f t="shared" si="91"/>
        <v/>
      </c>
      <c r="EE89" s="20" t="str">
        <f t="shared" si="92"/>
        <v/>
      </c>
    </row>
    <row r="90" spans="1:135" ht="11.25" customHeight="1">
      <c r="A90" s="43" t="s">
        <v>134</v>
      </c>
      <c r="B90" s="43" t="s">
        <v>72</v>
      </c>
      <c r="C90" s="43" t="s">
        <v>50</v>
      </c>
      <c r="D90" s="43"/>
      <c r="E90" s="44">
        <v>1</v>
      </c>
      <c r="F90" s="43" t="s">
        <v>136</v>
      </c>
      <c r="G90" s="45">
        <v>22567</v>
      </c>
      <c r="H90" s="45"/>
      <c r="I90" s="46">
        <v>1</v>
      </c>
      <c r="J90" s="45"/>
      <c r="K90" s="47"/>
      <c r="L90" s="46">
        <v>1</v>
      </c>
      <c r="M90" s="48"/>
      <c r="N90" s="47"/>
      <c r="O90" s="44">
        <f t="shared" si="32"/>
        <v>2</v>
      </c>
      <c r="P90" s="44">
        <f t="shared" si="33"/>
        <v>10</v>
      </c>
      <c r="Q90" s="44">
        <f t="shared" si="34"/>
        <v>1961</v>
      </c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DC90" s="20" t="str">
        <f t="shared" si="64"/>
        <v/>
      </c>
      <c r="DD90" s="20" t="str">
        <f t="shared" si="65"/>
        <v/>
      </c>
      <c r="DE90" s="20" t="str">
        <f t="shared" si="66"/>
        <v/>
      </c>
      <c r="DF90" s="20" t="str">
        <f t="shared" si="67"/>
        <v/>
      </c>
      <c r="DG90" s="20" t="str">
        <f t="shared" si="68"/>
        <v/>
      </c>
      <c r="DH90" s="20" t="str">
        <f t="shared" si="69"/>
        <v/>
      </c>
      <c r="DI90" s="20" t="str">
        <f t="shared" si="70"/>
        <v/>
      </c>
      <c r="DJ90" s="20" t="str">
        <f t="shared" si="71"/>
        <v/>
      </c>
      <c r="DK90" s="20" t="str">
        <f t="shared" si="72"/>
        <v/>
      </c>
      <c r="DL90" s="20" t="str">
        <f t="shared" si="73"/>
        <v/>
      </c>
      <c r="DM90" s="20" t="str">
        <f t="shared" si="74"/>
        <v/>
      </c>
      <c r="DN90" s="20" t="str">
        <f t="shared" si="75"/>
        <v/>
      </c>
      <c r="DO90" s="20" t="str">
        <f t="shared" si="76"/>
        <v/>
      </c>
      <c r="DP90" s="20" t="str">
        <f t="shared" si="77"/>
        <v/>
      </c>
      <c r="DQ90" s="20" t="str">
        <f t="shared" si="78"/>
        <v/>
      </c>
      <c r="DR90" s="20" t="str">
        <f t="shared" si="79"/>
        <v/>
      </c>
      <c r="DS90" s="20" t="str">
        <f t="shared" si="80"/>
        <v/>
      </c>
      <c r="DT90" s="20" t="str">
        <f t="shared" si="81"/>
        <v/>
      </c>
      <c r="DU90" s="20" t="str">
        <f t="shared" si="82"/>
        <v/>
      </c>
      <c r="DV90" s="20" t="str">
        <f t="shared" si="83"/>
        <v/>
      </c>
      <c r="DW90" s="20" t="str">
        <f t="shared" si="84"/>
        <v/>
      </c>
      <c r="DX90" s="20" t="str">
        <f t="shared" si="85"/>
        <v/>
      </c>
      <c r="DY90" s="20" t="str">
        <f t="shared" si="86"/>
        <v/>
      </c>
      <c r="DZ90" s="20" t="str">
        <f t="shared" si="87"/>
        <v/>
      </c>
      <c r="EA90" s="20" t="str">
        <f t="shared" si="88"/>
        <v/>
      </c>
      <c r="EB90" s="20" t="str">
        <f t="shared" si="89"/>
        <v/>
      </c>
      <c r="EC90" s="20" t="str">
        <f t="shared" si="90"/>
        <v/>
      </c>
      <c r="ED90" s="20" t="str">
        <f t="shared" si="91"/>
        <v/>
      </c>
      <c r="EE90" s="20" t="str">
        <f t="shared" si="92"/>
        <v/>
      </c>
    </row>
    <row r="91" spans="1:135" ht="11.25" customHeight="1">
      <c r="A91" s="43" t="s">
        <v>134</v>
      </c>
      <c r="B91" s="43" t="s">
        <v>72</v>
      </c>
      <c r="C91" s="43" t="s">
        <v>50</v>
      </c>
      <c r="D91" s="43"/>
      <c r="E91" s="44">
        <v>1</v>
      </c>
      <c r="F91" s="43" t="s">
        <v>136</v>
      </c>
      <c r="G91" s="45">
        <v>22581</v>
      </c>
      <c r="H91" s="45">
        <v>22594</v>
      </c>
      <c r="I91" s="46">
        <v>1</v>
      </c>
      <c r="J91" s="45"/>
      <c r="K91" s="47"/>
      <c r="L91" s="46">
        <v>1</v>
      </c>
      <c r="M91" s="48"/>
      <c r="N91" s="47"/>
      <c r="O91" s="44">
        <f t="shared" si="32"/>
        <v>3</v>
      </c>
      <c r="P91" s="44">
        <f t="shared" si="33"/>
        <v>10</v>
      </c>
      <c r="Q91" s="44">
        <f t="shared" si="34"/>
        <v>1961</v>
      </c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DC91" s="20" t="str">
        <f t="shared" si="64"/>
        <v/>
      </c>
      <c r="DD91" s="20" t="str">
        <f t="shared" si="65"/>
        <v/>
      </c>
      <c r="DE91" s="20" t="str">
        <f t="shared" si="66"/>
        <v/>
      </c>
      <c r="DF91" s="20" t="str">
        <f t="shared" si="67"/>
        <v/>
      </c>
      <c r="DG91" s="20" t="str">
        <f t="shared" si="68"/>
        <v/>
      </c>
      <c r="DH91" s="20" t="str">
        <f t="shared" si="69"/>
        <v/>
      </c>
      <c r="DI91" s="20" t="str">
        <f t="shared" si="70"/>
        <v/>
      </c>
      <c r="DJ91" s="20" t="str">
        <f t="shared" si="71"/>
        <v/>
      </c>
      <c r="DK91" s="20" t="str">
        <f t="shared" si="72"/>
        <v/>
      </c>
      <c r="DL91" s="20" t="str">
        <f t="shared" si="73"/>
        <v/>
      </c>
      <c r="DM91" s="20" t="str">
        <f t="shared" si="74"/>
        <v/>
      </c>
      <c r="DN91" s="20" t="str">
        <f t="shared" si="75"/>
        <v/>
      </c>
      <c r="DO91" s="20" t="str">
        <f t="shared" si="76"/>
        <v/>
      </c>
      <c r="DP91" s="20" t="str">
        <f t="shared" si="77"/>
        <v/>
      </c>
      <c r="DQ91" s="20" t="str">
        <f t="shared" si="78"/>
        <v/>
      </c>
      <c r="DR91" s="20" t="str">
        <f t="shared" si="79"/>
        <v/>
      </c>
      <c r="DS91" s="20" t="str">
        <f t="shared" si="80"/>
        <v/>
      </c>
      <c r="DT91" s="20" t="str">
        <f t="shared" si="81"/>
        <v/>
      </c>
      <c r="DU91" s="20" t="str">
        <f t="shared" si="82"/>
        <v/>
      </c>
      <c r="DV91" s="20" t="str">
        <f t="shared" si="83"/>
        <v/>
      </c>
      <c r="DW91" s="20" t="str">
        <f t="shared" si="84"/>
        <v/>
      </c>
      <c r="DX91" s="20" t="str">
        <f t="shared" si="85"/>
        <v/>
      </c>
      <c r="DY91" s="20" t="str">
        <f t="shared" si="86"/>
        <v/>
      </c>
      <c r="DZ91" s="20" t="str">
        <f t="shared" si="87"/>
        <v/>
      </c>
      <c r="EA91" s="20" t="str">
        <f t="shared" si="88"/>
        <v/>
      </c>
      <c r="EB91" s="20" t="str">
        <f t="shared" si="89"/>
        <v/>
      </c>
      <c r="EC91" s="20" t="str">
        <f t="shared" si="90"/>
        <v/>
      </c>
      <c r="ED91" s="20" t="str">
        <f t="shared" si="91"/>
        <v/>
      </c>
      <c r="EE91" s="20" t="str">
        <f t="shared" si="92"/>
        <v/>
      </c>
    </row>
    <row r="92" spans="1:135" ht="11.25" customHeight="1">
      <c r="A92" s="43" t="s">
        <v>134</v>
      </c>
      <c r="B92" s="43" t="s">
        <v>72</v>
      </c>
      <c r="C92" s="43" t="s">
        <v>50</v>
      </c>
      <c r="D92" s="43"/>
      <c r="E92" s="44">
        <v>1</v>
      </c>
      <c r="F92" s="43" t="s">
        <v>136</v>
      </c>
      <c r="G92" s="45">
        <v>22930</v>
      </c>
      <c r="H92" s="45">
        <v>22937</v>
      </c>
      <c r="I92" s="46">
        <v>1</v>
      </c>
      <c r="J92" s="45"/>
      <c r="K92" s="47"/>
      <c r="L92" s="46">
        <v>1</v>
      </c>
      <c r="M92" s="48"/>
      <c r="N92" s="47"/>
      <c r="O92" s="44">
        <f t="shared" si="32"/>
        <v>2</v>
      </c>
      <c r="P92" s="44">
        <f t="shared" si="33"/>
        <v>10</v>
      </c>
      <c r="Q92" s="44">
        <f t="shared" si="34"/>
        <v>1962</v>
      </c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DC92" s="20" t="str">
        <f t="shared" si="64"/>
        <v/>
      </c>
      <c r="DD92" s="20" t="str">
        <f t="shared" si="65"/>
        <v/>
      </c>
      <c r="DE92" s="20" t="str">
        <f t="shared" si="66"/>
        <v/>
      </c>
      <c r="DF92" s="20" t="str">
        <f t="shared" si="67"/>
        <v/>
      </c>
      <c r="DG92" s="20" t="str">
        <f t="shared" si="68"/>
        <v/>
      </c>
      <c r="DH92" s="20" t="str">
        <f t="shared" si="69"/>
        <v/>
      </c>
      <c r="DI92" s="20" t="str">
        <f t="shared" si="70"/>
        <v/>
      </c>
      <c r="DJ92" s="20" t="str">
        <f t="shared" si="71"/>
        <v/>
      </c>
      <c r="DK92" s="20" t="str">
        <f t="shared" si="72"/>
        <v/>
      </c>
      <c r="DL92" s="20" t="str">
        <f t="shared" si="73"/>
        <v/>
      </c>
      <c r="DM92" s="20" t="str">
        <f t="shared" si="74"/>
        <v/>
      </c>
      <c r="DN92" s="20" t="str">
        <f t="shared" si="75"/>
        <v/>
      </c>
      <c r="DO92" s="20" t="str">
        <f t="shared" si="76"/>
        <v/>
      </c>
      <c r="DP92" s="20" t="str">
        <f t="shared" si="77"/>
        <v/>
      </c>
      <c r="DQ92" s="20" t="str">
        <f t="shared" si="78"/>
        <v/>
      </c>
      <c r="DR92" s="20" t="str">
        <f t="shared" si="79"/>
        <v/>
      </c>
      <c r="DS92" s="20" t="str">
        <f t="shared" si="80"/>
        <v/>
      </c>
      <c r="DT92" s="20" t="str">
        <f t="shared" si="81"/>
        <v/>
      </c>
      <c r="DU92" s="20" t="str">
        <f t="shared" si="82"/>
        <v/>
      </c>
      <c r="DV92" s="20" t="str">
        <f t="shared" si="83"/>
        <v/>
      </c>
      <c r="DW92" s="20" t="str">
        <f t="shared" si="84"/>
        <v/>
      </c>
      <c r="DX92" s="20" t="str">
        <f t="shared" si="85"/>
        <v/>
      </c>
      <c r="DY92" s="20" t="str">
        <f t="shared" si="86"/>
        <v/>
      </c>
      <c r="DZ92" s="20" t="str">
        <f t="shared" si="87"/>
        <v/>
      </c>
      <c r="EA92" s="20" t="str">
        <f t="shared" si="88"/>
        <v/>
      </c>
      <c r="EB92" s="20" t="str">
        <f t="shared" si="89"/>
        <v/>
      </c>
      <c r="EC92" s="20" t="str">
        <f t="shared" si="90"/>
        <v/>
      </c>
      <c r="ED92" s="20" t="str">
        <f t="shared" si="91"/>
        <v/>
      </c>
      <c r="EE92" s="20" t="str">
        <f t="shared" si="92"/>
        <v/>
      </c>
    </row>
    <row r="93" spans="1:135" ht="11.25" customHeight="1">
      <c r="A93" s="43" t="s">
        <v>134</v>
      </c>
      <c r="B93" s="43" t="s">
        <v>72</v>
      </c>
      <c r="C93" s="43" t="s">
        <v>457</v>
      </c>
      <c r="D93" s="43" t="s">
        <v>50</v>
      </c>
      <c r="E93" s="44">
        <v>1</v>
      </c>
      <c r="F93" s="43" t="s">
        <v>136</v>
      </c>
      <c r="G93" s="45">
        <v>23317</v>
      </c>
      <c r="H93" s="45">
        <v>23319</v>
      </c>
      <c r="I93" s="46">
        <v>1</v>
      </c>
      <c r="J93" s="45"/>
      <c r="K93" s="47"/>
      <c r="L93" s="46">
        <v>1</v>
      </c>
      <c r="M93" s="48"/>
      <c r="N93" s="47"/>
      <c r="O93" s="44">
        <f t="shared" si="32"/>
        <v>1</v>
      </c>
      <c r="P93" s="44">
        <f t="shared" si="33"/>
        <v>11</v>
      </c>
      <c r="Q93" s="44">
        <f t="shared" si="34"/>
        <v>1963</v>
      </c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DC93" s="20" t="str">
        <f t="shared" si="64"/>
        <v/>
      </c>
      <c r="DD93" s="20" t="str">
        <f t="shared" si="65"/>
        <v/>
      </c>
      <c r="DE93" s="20" t="str">
        <f t="shared" si="66"/>
        <v/>
      </c>
      <c r="DF93" s="20" t="str">
        <f t="shared" si="67"/>
        <v/>
      </c>
      <c r="DG93" s="20" t="str">
        <f t="shared" si="68"/>
        <v/>
      </c>
      <c r="DH93" s="20" t="str">
        <f t="shared" si="69"/>
        <v/>
      </c>
      <c r="DI93" s="20" t="str">
        <f t="shared" si="70"/>
        <v/>
      </c>
      <c r="DJ93" s="20" t="str">
        <f t="shared" si="71"/>
        <v/>
      </c>
      <c r="DK93" s="20" t="str">
        <f t="shared" si="72"/>
        <v/>
      </c>
      <c r="DL93" s="20" t="str">
        <f t="shared" si="73"/>
        <v/>
      </c>
      <c r="DM93" s="20" t="str">
        <f t="shared" si="74"/>
        <v/>
      </c>
      <c r="DN93" s="20" t="str">
        <f t="shared" si="75"/>
        <v/>
      </c>
      <c r="DO93" s="20" t="str">
        <f t="shared" si="76"/>
        <v/>
      </c>
      <c r="DP93" s="20" t="str">
        <f t="shared" si="77"/>
        <v/>
      </c>
      <c r="DQ93" s="20" t="str">
        <f t="shared" si="78"/>
        <v/>
      </c>
      <c r="DR93" s="20" t="str">
        <f t="shared" si="79"/>
        <v/>
      </c>
      <c r="DS93" s="20" t="str">
        <f t="shared" si="80"/>
        <v/>
      </c>
      <c r="DT93" s="20" t="str">
        <f t="shared" si="81"/>
        <v/>
      </c>
      <c r="DU93" s="20" t="str">
        <f t="shared" si="82"/>
        <v/>
      </c>
      <c r="DV93" s="20" t="str">
        <f t="shared" si="83"/>
        <v/>
      </c>
      <c r="DW93" s="20" t="str">
        <f t="shared" si="84"/>
        <v/>
      </c>
      <c r="DX93" s="20" t="str">
        <f t="shared" si="85"/>
        <v/>
      </c>
      <c r="DY93" s="20" t="str">
        <f t="shared" si="86"/>
        <v/>
      </c>
      <c r="DZ93" s="20" t="str">
        <f t="shared" si="87"/>
        <v/>
      </c>
      <c r="EA93" s="20" t="str">
        <f t="shared" si="88"/>
        <v/>
      </c>
      <c r="EB93" s="20" t="str">
        <f t="shared" si="89"/>
        <v/>
      </c>
      <c r="EC93" s="20" t="str">
        <f t="shared" si="90"/>
        <v/>
      </c>
      <c r="ED93" s="20" t="str">
        <f t="shared" si="91"/>
        <v/>
      </c>
      <c r="EE93" s="20" t="str">
        <f t="shared" si="92"/>
        <v/>
      </c>
    </row>
    <row r="94" spans="1:135" ht="11.25" customHeight="1">
      <c r="A94" s="43" t="s">
        <v>134</v>
      </c>
      <c r="B94" s="43" t="s">
        <v>72</v>
      </c>
      <c r="C94" s="43" t="s">
        <v>458</v>
      </c>
      <c r="D94" s="43" t="s">
        <v>50</v>
      </c>
      <c r="E94" s="44">
        <v>1</v>
      </c>
      <c r="F94" s="43" t="s">
        <v>400</v>
      </c>
      <c r="G94" s="45">
        <v>23657</v>
      </c>
      <c r="H94" s="45"/>
      <c r="I94" s="46">
        <v>1</v>
      </c>
      <c r="J94" s="45"/>
      <c r="K94" s="47"/>
      <c r="L94" s="46">
        <v>1</v>
      </c>
      <c r="M94" s="48"/>
      <c r="N94" s="47"/>
      <c r="O94" s="44">
        <f t="shared" si="32"/>
        <v>1</v>
      </c>
      <c r="P94" s="44">
        <f t="shared" si="33"/>
        <v>10</v>
      </c>
      <c r="Q94" s="44">
        <f t="shared" si="34"/>
        <v>1964</v>
      </c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DC94" s="20" t="str">
        <f t="shared" si="64"/>
        <v/>
      </c>
      <c r="DD94" s="20" t="str">
        <f t="shared" si="65"/>
        <v/>
      </c>
      <c r="DE94" s="20" t="str">
        <f t="shared" si="66"/>
        <v/>
      </c>
      <c r="DF94" s="20" t="str">
        <f t="shared" si="67"/>
        <v/>
      </c>
      <c r="DG94" s="20" t="str">
        <f t="shared" si="68"/>
        <v/>
      </c>
      <c r="DH94" s="20" t="str">
        <f t="shared" si="69"/>
        <v/>
      </c>
      <c r="DI94" s="20" t="str">
        <f t="shared" si="70"/>
        <v/>
      </c>
      <c r="DJ94" s="20" t="str">
        <f t="shared" si="71"/>
        <v/>
      </c>
      <c r="DK94" s="20" t="str">
        <f t="shared" si="72"/>
        <v/>
      </c>
      <c r="DL94" s="20" t="str">
        <f t="shared" si="73"/>
        <v/>
      </c>
      <c r="DM94" s="20" t="str">
        <f t="shared" si="74"/>
        <v/>
      </c>
      <c r="DN94" s="20" t="str">
        <f t="shared" si="75"/>
        <v/>
      </c>
      <c r="DO94" s="20" t="str">
        <f t="shared" si="76"/>
        <v/>
      </c>
      <c r="DP94" s="20" t="str">
        <f t="shared" si="77"/>
        <v/>
      </c>
      <c r="DQ94" s="20" t="str">
        <f t="shared" si="78"/>
        <v/>
      </c>
      <c r="DR94" s="20" t="str">
        <f t="shared" si="79"/>
        <v/>
      </c>
      <c r="DS94" s="20" t="str">
        <f t="shared" si="80"/>
        <v/>
      </c>
      <c r="DT94" s="20" t="str">
        <f t="shared" si="81"/>
        <v/>
      </c>
      <c r="DU94" s="20" t="str">
        <f t="shared" si="82"/>
        <v/>
      </c>
      <c r="DV94" s="20" t="str">
        <f t="shared" si="83"/>
        <v/>
      </c>
      <c r="DW94" s="20" t="str">
        <f t="shared" si="84"/>
        <v/>
      </c>
      <c r="DX94" s="20" t="str">
        <f t="shared" si="85"/>
        <v/>
      </c>
      <c r="DY94" s="20" t="str">
        <f t="shared" si="86"/>
        <v/>
      </c>
      <c r="DZ94" s="20" t="str">
        <f t="shared" si="87"/>
        <v/>
      </c>
      <c r="EA94" s="20" t="str">
        <f t="shared" si="88"/>
        <v/>
      </c>
      <c r="EB94" s="20" t="str">
        <f t="shared" si="89"/>
        <v/>
      </c>
      <c r="EC94" s="20" t="str">
        <f t="shared" si="90"/>
        <v/>
      </c>
      <c r="ED94" s="20" t="str">
        <f t="shared" si="91"/>
        <v/>
      </c>
      <c r="EE94" s="20" t="str">
        <f t="shared" si="92"/>
        <v/>
      </c>
    </row>
    <row r="95" spans="1:135" ht="11.25" customHeight="1">
      <c r="A95" s="43" t="s">
        <v>134</v>
      </c>
      <c r="B95" s="43" t="s">
        <v>72</v>
      </c>
      <c r="C95" s="43" t="s">
        <v>459</v>
      </c>
      <c r="D95" s="43" t="s">
        <v>50</v>
      </c>
      <c r="E95" s="44">
        <v>1</v>
      </c>
      <c r="F95" s="43" t="s">
        <v>136</v>
      </c>
      <c r="G95" s="45">
        <v>24001</v>
      </c>
      <c r="H95" s="45">
        <v>24006</v>
      </c>
      <c r="I95" s="46">
        <v>1</v>
      </c>
      <c r="J95" s="45"/>
      <c r="K95" s="47"/>
      <c r="L95" s="46">
        <v>1</v>
      </c>
      <c r="M95" s="48"/>
      <c r="N95" s="47"/>
      <c r="O95" s="44">
        <f t="shared" si="32"/>
        <v>2</v>
      </c>
      <c r="P95" s="44">
        <f t="shared" si="33"/>
        <v>9</v>
      </c>
      <c r="Q95" s="44">
        <f t="shared" si="34"/>
        <v>1965</v>
      </c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DC95" s="20" t="str">
        <f t="shared" si="64"/>
        <v/>
      </c>
      <c r="DD95" s="20" t="str">
        <f t="shared" si="65"/>
        <v/>
      </c>
      <c r="DE95" s="20" t="str">
        <f t="shared" si="66"/>
        <v/>
      </c>
      <c r="DF95" s="20" t="str">
        <f t="shared" si="67"/>
        <v/>
      </c>
      <c r="DG95" s="20" t="str">
        <f t="shared" si="68"/>
        <v/>
      </c>
      <c r="DH95" s="20" t="str">
        <f t="shared" si="69"/>
        <v/>
      </c>
      <c r="DI95" s="20" t="str">
        <f t="shared" si="70"/>
        <v/>
      </c>
      <c r="DJ95" s="20" t="str">
        <f t="shared" si="71"/>
        <v/>
      </c>
      <c r="DK95" s="20" t="str">
        <f t="shared" si="72"/>
        <v/>
      </c>
      <c r="DL95" s="20" t="str">
        <f t="shared" si="73"/>
        <v/>
      </c>
      <c r="DM95" s="20" t="str">
        <f t="shared" si="74"/>
        <v/>
      </c>
      <c r="DN95" s="20" t="str">
        <f t="shared" si="75"/>
        <v/>
      </c>
      <c r="DO95" s="20" t="str">
        <f t="shared" si="76"/>
        <v/>
      </c>
      <c r="DP95" s="20" t="str">
        <f t="shared" si="77"/>
        <v/>
      </c>
      <c r="DQ95" s="20" t="str">
        <f t="shared" si="78"/>
        <v/>
      </c>
      <c r="DR95" s="20" t="str">
        <f t="shared" si="79"/>
        <v/>
      </c>
      <c r="DS95" s="20" t="str">
        <f t="shared" si="80"/>
        <v/>
      </c>
      <c r="DT95" s="20" t="str">
        <f t="shared" si="81"/>
        <v/>
      </c>
      <c r="DU95" s="20" t="str">
        <f t="shared" si="82"/>
        <v/>
      </c>
      <c r="DV95" s="20" t="str">
        <f t="shared" si="83"/>
        <v/>
      </c>
      <c r="DW95" s="20" t="str">
        <f t="shared" si="84"/>
        <v/>
      </c>
      <c r="DX95" s="20" t="str">
        <f t="shared" si="85"/>
        <v/>
      </c>
      <c r="DY95" s="20" t="str">
        <f t="shared" si="86"/>
        <v/>
      </c>
      <c r="DZ95" s="20" t="str">
        <f t="shared" si="87"/>
        <v/>
      </c>
      <c r="EA95" s="20" t="str">
        <f t="shared" si="88"/>
        <v/>
      </c>
      <c r="EB95" s="20" t="str">
        <f t="shared" si="89"/>
        <v/>
      </c>
      <c r="EC95" s="20" t="str">
        <f t="shared" si="90"/>
        <v/>
      </c>
      <c r="ED95" s="20" t="str">
        <f t="shared" si="91"/>
        <v/>
      </c>
      <c r="EE95" s="20" t="str">
        <f t="shared" si="92"/>
        <v/>
      </c>
    </row>
    <row r="96" spans="1:135" ht="11.25" customHeight="1">
      <c r="A96" s="43" t="s">
        <v>134</v>
      </c>
      <c r="B96" s="43" t="s">
        <v>72</v>
      </c>
      <c r="C96" s="43" t="s">
        <v>460</v>
      </c>
      <c r="D96" s="43" t="s">
        <v>50</v>
      </c>
      <c r="E96" s="44">
        <v>1</v>
      </c>
      <c r="F96" s="43" t="s">
        <v>136</v>
      </c>
      <c r="G96" s="45">
        <v>24393</v>
      </c>
      <c r="H96" s="45"/>
      <c r="I96" s="46">
        <v>1</v>
      </c>
      <c r="J96" s="45"/>
      <c r="K96" s="47"/>
      <c r="L96" s="46">
        <v>1</v>
      </c>
      <c r="M96" s="48"/>
      <c r="N96" s="47"/>
      <c r="O96" s="44">
        <f t="shared" si="32"/>
        <v>2</v>
      </c>
      <c r="P96" s="44">
        <f t="shared" si="33"/>
        <v>10</v>
      </c>
      <c r="Q96" s="44">
        <f t="shared" si="34"/>
        <v>1966</v>
      </c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DC96" s="20" t="str">
        <f t="shared" si="64"/>
        <v/>
      </c>
      <c r="DD96" s="20" t="str">
        <f t="shared" si="65"/>
        <v/>
      </c>
      <c r="DE96" s="20" t="str">
        <f t="shared" si="66"/>
        <v/>
      </c>
      <c r="DF96" s="20" t="str">
        <f t="shared" si="67"/>
        <v/>
      </c>
      <c r="DG96" s="20" t="str">
        <f t="shared" si="68"/>
        <v/>
      </c>
      <c r="DH96" s="20" t="str">
        <f t="shared" si="69"/>
        <v/>
      </c>
      <c r="DI96" s="20" t="str">
        <f t="shared" si="70"/>
        <v/>
      </c>
      <c r="DJ96" s="20" t="str">
        <f t="shared" si="71"/>
        <v/>
      </c>
      <c r="DK96" s="20" t="str">
        <f t="shared" si="72"/>
        <v/>
      </c>
      <c r="DL96" s="20" t="str">
        <f t="shared" si="73"/>
        <v/>
      </c>
      <c r="DM96" s="20" t="str">
        <f t="shared" si="74"/>
        <v/>
      </c>
      <c r="DN96" s="20" t="str">
        <f t="shared" si="75"/>
        <v/>
      </c>
      <c r="DO96" s="20" t="str">
        <f t="shared" si="76"/>
        <v/>
      </c>
      <c r="DP96" s="20" t="str">
        <f t="shared" si="77"/>
        <v/>
      </c>
      <c r="DQ96" s="20" t="str">
        <f t="shared" si="78"/>
        <v/>
      </c>
      <c r="DR96" s="20" t="str">
        <f t="shared" si="79"/>
        <v/>
      </c>
      <c r="DS96" s="20" t="str">
        <f t="shared" si="80"/>
        <v/>
      </c>
      <c r="DT96" s="20" t="str">
        <f t="shared" si="81"/>
        <v/>
      </c>
      <c r="DU96" s="20" t="str">
        <f t="shared" si="82"/>
        <v/>
      </c>
      <c r="DV96" s="20" t="str">
        <f t="shared" si="83"/>
        <v/>
      </c>
      <c r="DW96" s="20" t="str">
        <f t="shared" si="84"/>
        <v/>
      </c>
      <c r="DX96" s="20" t="str">
        <f t="shared" si="85"/>
        <v/>
      </c>
      <c r="DY96" s="20" t="str">
        <f t="shared" si="86"/>
        <v/>
      </c>
      <c r="DZ96" s="20" t="str">
        <f t="shared" si="87"/>
        <v/>
      </c>
      <c r="EA96" s="20" t="str">
        <f t="shared" si="88"/>
        <v/>
      </c>
      <c r="EB96" s="20" t="str">
        <f t="shared" si="89"/>
        <v/>
      </c>
      <c r="EC96" s="20" t="str">
        <f t="shared" si="90"/>
        <v/>
      </c>
      <c r="ED96" s="20" t="str">
        <f t="shared" si="91"/>
        <v/>
      </c>
      <c r="EE96" s="20" t="str">
        <f t="shared" si="92"/>
        <v/>
      </c>
    </row>
    <row r="97" spans="1:135" ht="11.25" customHeight="1">
      <c r="A97" s="43" t="s">
        <v>134</v>
      </c>
      <c r="B97" s="43" t="s">
        <v>72</v>
      </c>
      <c r="C97" s="43" t="s">
        <v>50</v>
      </c>
      <c r="D97" s="43"/>
      <c r="E97" s="44">
        <v>1</v>
      </c>
      <c r="F97" s="43" t="s">
        <v>136</v>
      </c>
      <c r="G97" s="45">
        <v>24732</v>
      </c>
      <c r="H97" s="45">
        <v>24734</v>
      </c>
      <c r="I97" s="46">
        <v>1</v>
      </c>
      <c r="J97" s="45"/>
      <c r="K97" s="47"/>
      <c r="L97" s="46">
        <v>1</v>
      </c>
      <c r="M97" s="48"/>
      <c r="N97" s="47"/>
      <c r="O97" s="44">
        <f t="shared" ref="O97:O160" si="93">IF(DAY(G97)&lt;=10,1,IF(DAY(G97)&gt;20,3,2))</f>
        <v>2</v>
      </c>
      <c r="P97" s="44">
        <f t="shared" ref="P97:P160" si="94">MONTH(G97)</f>
        <v>9</v>
      </c>
      <c r="Q97" s="44">
        <f t="shared" ref="Q97:Q160" si="95">YEAR(G97)</f>
        <v>1967</v>
      </c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DC97" s="20" t="str">
        <f t="shared" si="64"/>
        <v/>
      </c>
      <c r="DD97" s="20" t="str">
        <f t="shared" si="65"/>
        <v/>
      </c>
      <c r="DE97" s="20" t="str">
        <f t="shared" si="66"/>
        <v/>
      </c>
      <c r="DF97" s="20" t="str">
        <f t="shared" si="67"/>
        <v/>
      </c>
      <c r="DG97" s="20" t="str">
        <f t="shared" si="68"/>
        <v/>
      </c>
      <c r="DH97" s="20" t="str">
        <f t="shared" si="69"/>
        <v/>
      </c>
      <c r="DI97" s="20" t="str">
        <f t="shared" si="70"/>
        <v/>
      </c>
      <c r="DJ97" s="20" t="str">
        <f t="shared" si="71"/>
        <v/>
      </c>
      <c r="DK97" s="20" t="str">
        <f t="shared" si="72"/>
        <v/>
      </c>
      <c r="DL97" s="20" t="str">
        <f t="shared" si="73"/>
        <v/>
      </c>
      <c r="DM97" s="20" t="str">
        <f t="shared" si="74"/>
        <v/>
      </c>
      <c r="DN97" s="20" t="str">
        <f t="shared" si="75"/>
        <v/>
      </c>
      <c r="DO97" s="20" t="str">
        <f t="shared" si="76"/>
        <v/>
      </c>
      <c r="DP97" s="20" t="str">
        <f t="shared" si="77"/>
        <v/>
      </c>
      <c r="DQ97" s="20" t="str">
        <f t="shared" si="78"/>
        <v/>
      </c>
      <c r="DR97" s="20" t="str">
        <f t="shared" si="79"/>
        <v/>
      </c>
      <c r="DS97" s="20" t="str">
        <f t="shared" si="80"/>
        <v/>
      </c>
      <c r="DT97" s="20" t="str">
        <f t="shared" si="81"/>
        <v/>
      </c>
      <c r="DU97" s="20" t="str">
        <f t="shared" si="82"/>
        <v/>
      </c>
      <c r="DV97" s="20" t="str">
        <f t="shared" si="83"/>
        <v/>
      </c>
      <c r="DW97" s="20" t="str">
        <f t="shared" si="84"/>
        <v/>
      </c>
      <c r="DX97" s="20" t="str">
        <f t="shared" si="85"/>
        <v/>
      </c>
      <c r="DY97" s="20" t="str">
        <f t="shared" si="86"/>
        <v/>
      </c>
      <c r="DZ97" s="20" t="str">
        <f t="shared" si="87"/>
        <v/>
      </c>
      <c r="EA97" s="20" t="str">
        <f t="shared" si="88"/>
        <v/>
      </c>
      <c r="EB97" s="20" t="str">
        <f t="shared" si="89"/>
        <v/>
      </c>
      <c r="EC97" s="20" t="str">
        <f t="shared" si="90"/>
        <v/>
      </c>
      <c r="ED97" s="20" t="str">
        <f t="shared" si="91"/>
        <v/>
      </c>
      <c r="EE97" s="20" t="str">
        <f t="shared" si="92"/>
        <v/>
      </c>
    </row>
    <row r="98" spans="1:135" ht="11.25" customHeight="1">
      <c r="A98" s="43" t="s">
        <v>134</v>
      </c>
      <c r="B98" s="43" t="s">
        <v>81</v>
      </c>
      <c r="C98" s="43" t="s">
        <v>146</v>
      </c>
      <c r="D98" s="43"/>
      <c r="E98" s="44">
        <v>1</v>
      </c>
      <c r="F98" s="43" t="s">
        <v>136</v>
      </c>
      <c r="G98" s="45">
        <v>24735</v>
      </c>
      <c r="H98" s="45">
        <v>24736</v>
      </c>
      <c r="I98" s="46">
        <v>1</v>
      </c>
      <c r="J98" s="45"/>
      <c r="K98" s="47"/>
      <c r="L98" s="46">
        <v>1</v>
      </c>
      <c r="M98" s="48"/>
      <c r="N98" s="47"/>
      <c r="O98" s="44">
        <f t="shared" si="93"/>
        <v>2</v>
      </c>
      <c r="P98" s="44">
        <f t="shared" si="94"/>
        <v>9</v>
      </c>
      <c r="Q98" s="44">
        <f t="shared" si="95"/>
        <v>1967</v>
      </c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DC98" s="20" t="str">
        <f t="shared" ref="DC98:DC129" si="96">IF(Q98=1977,IF($E98=0,"",$E98),"")</f>
        <v/>
      </c>
      <c r="DD98" s="20" t="str">
        <f t="shared" ref="DD98:DD129" si="97">IF(Q98=1978,IF($E98=0,"",$E98),"")</f>
        <v/>
      </c>
      <c r="DE98" s="20" t="str">
        <f t="shared" ref="DE98:DE129" si="98">IF(Q98=1979,IF($E98=0,"",$E98),"")</f>
        <v/>
      </c>
      <c r="DF98" s="20" t="str">
        <f t="shared" ref="DF98:DF129" si="99">IF(Q98=1980,IF($E98=0,"",$E98),"")</f>
        <v/>
      </c>
      <c r="DG98" s="20" t="str">
        <f t="shared" ref="DG98:DG129" si="100">IF(Q98=1981,IF($E98=0,"",$E98),"")</f>
        <v/>
      </c>
      <c r="DH98" s="20" t="str">
        <f t="shared" ref="DH98:DH129" si="101">IF(Q98=1982,IF($E98=0,"",$E98),"")</f>
        <v/>
      </c>
      <c r="DI98" s="20" t="str">
        <f t="shared" ref="DI98:DI129" si="102">IF(Q98=1983,IF($E98=0,"",$E98),"")</f>
        <v/>
      </c>
      <c r="DJ98" s="20" t="str">
        <f t="shared" ref="DJ98:DJ129" si="103">IF(Q98=1984,IF($E98=0,"",$E98),"")</f>
        <v/>
      </c>
      <c r="DK98" s="20" t="str">
        <f t="shared" ref="DK98:DK129" si="104">IF(Q98=1985,IF($E98=0,"",$E98),"")</f>
        <v/>
      </c>
      <c r="DL98" s="20" t="str">
        <f t="shared" ref="DL98:DL129" si="105">IF(Q98=1986,IF($E98=0,"",$E98),"")</f>
        <v/>
      </c>
      <c r="DM98" s="20" t="str">
        <f t="shared" ref="DM98:DM129" si="106">IF(Q98=1987,IF($E98=0,"",$E98),"")</f>
        <v/>
      </c>
      <c r="DN98" s="20" t="str">
        <f t="shared" ref="DN98:DN129" si="107">IF(Q98=1988,IF($E98=0,"",$E98),"")</f>
        <v/>
      </c>
      <c r="DO98" s="20" t="str">
        <f t="shared" ref="DO98:DO129" si="108">IF(Q98=1989,IF($E98=0,"",$E98),"")</f>
        <v/>
      </c>
      <c r="DP98" s="20" t="str">
        <f t="shared" ref="DP98:DP129" si="109">IF(Q98=1990,IF($E98=0,"",$E98),"")</f>
        <v/>
      </c>
      <c r="DQ98" s="20" t="str">
        <f t="shared" ref="DQ98:DQ129" si="110">IF(Q98=1991,IF($E98=0,"",$E98),"")</f>
        <v/>
      </c>
      <c r="DR98" s="20" t="str">
        <f t="shared" ref="DR98:DR129" si="111">IF(Q98=1992,IF($E98=0,"",$E98),"")</f>
        <v/>
      </c>
      <c r="DS98" s="20" t="str">
        <f t="shared" ref="DS98:DS129" si="112">IF(Q98=1993,IF($E98=0,"",$E98),"")</f>
        <v/>
      </c>
      <c r="DT98" s="20" t="str">
        <f t="shared" ref="DT98:DT129" si="113">IF(Q98=1994,IF($E98=0,"",$E98),"")</f>
        <v/>
      </c>
      <c r="DU98" s="20" t="str">
        <f t="shared" ref="DU98:DU129" si="114">IF(Q98=1995,IF($E98=0,"",$E98),"")</f>
        <v/>
      </c>
      <c r="DV98" s="20" t="str">
        <f t="shared" ref="DV98:DV129" si="115">IF(Q98=1996,IF($E98=0,"",$E98),"")</f>
        <v/>
      </c>
      <c r="DW98" s="20" t="str">
        <f t="shared" ref="DW98:DW129" si="116">IF(Q98=1997,IF($E98=0,"",$E98),"")</f>
        <v/>
      </c>
      <c r="DX98" s="20" t="str">
        <f t="shared" ref="DX98:DX129" si="117">IF(Q98=1998,IF($E98=0,"",$E98),"")</f>
        <v/>
      </c>
      <c r="DY98" s="20" t="str">
        <f t="shared" ref="DY98:DY129" si="118">IF(Q98=1999,IF($E98=0,"",$E98),"")</f>
        <v/>
      </c>
      <c r="DZ98" s="20" t="str">
        <f t="shared" ref="DZ98:DZ129" si="119">IF(Q98=2000,IF($E98=0,"",$E98),"")</f>
        <v/>
      </c>
      <c r="EA98" s="20" t="str">
        <f t="shared" ref="EA98:EA129" si="120">IF(Q98=2001,IF($E98=0,"",$E98),"")</f>
        <v/>
      </c>
      <c r="EB98" s="20" t="str">
        <f t="shared" ref="EB98:EB129" si="121">IF(Q98=2002,IF($E98=0,"",$E98),"")</f>
        <v/>
      </c>
      <c r="EC98" s="20" t="str">
        <f t="shared" ref="EC98:EC129" si="122">IF(Q98=2003,IF($E98=0,"",$E98),"")</f>
        <v/>
      </c>
      <c r="ED98" s="20" t="str">
        <f t="shared" ref="ED98:ED129" si="123">IF(Q98=2004,IF($E98=0,"",$E98),"")</f>
        <v/>
      </c>
      <c r="EE98" s="20" t="str">
        <f t="shared" ref="EE98:EE129" si="124">IF(Q98=2005,IF($E98=0,"",$E98),"")</f>
        <v/>
      </c>
    </row>
    <row r="99" spans="1:135" ht="11.25" customHeight="1">
      <c r="A99" s="43" t="s">
        <v>134</v>
      </c>
      <c r="B99" s="43" t="s">
        <v>72</v>
      </c>
      <c r="C99" s="43" t="s">
        <v>50</v>
      </c>
      <c r="D99" s="43"/>
      <c r="E99" s="44">
        <v>1</v>
      </c>
      <c r="F99" s="43" t="s">
        <v>136</v>
      </c>
      <c r="G99" s="45">
        <v>24741</v>
      </c>
      <c r="H99" s="45"/>
      <c r="I99" s="46">
        <v>1</v>
      </c>
      <c r="J99" s="45"/>
      <c r="K99" s="47"/>
      <c r="L99" s="46">
        <v>1</v>
      </c>
      <c r="M99" s="48"/>
      <c r="N99" s="47"/>
      <c r="O99" s="44">
        <f t="shared" si="93"/>
        <v>3</v>
      </c>
      <c r="P99" s="44">
        <f t="shared" si="94"/>
        <v>9</v>
      </c>
      <c r="Q99" s="44">
        <f t="shared" si="95"/>
        <v>1967</v>
      </c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DC99" s="20" t="str">
        <f t="shared" si="96"/>
        <v/>
      </c>
      <c r="DD99" s="20" t="str">
        <f t="shared" si="97"/>
        <v/>
      </c>
      <c r="DE99" s="20" t="str">
        <f t="shared" si="98"/>
        <v/>
      </c>
      <c r="DF99" s="20" t="str">
        <f t="shared" si="99"/>
        <v/>
      </c>
      <c r="DG99" s="20" t="str">
        <f t="shared" si="100"/>
        <v/>
      </c>
      <c r="DH99" s="20" t="str">
        <f t="shared" si="101"/>
        <v/>
      </c>
      <c r="DI99" s="20" t="str">
        <f t="shared" si="102"/>
        <v/>
      </c>
      <c r="DJ99" s="20" t="str">
        <f t="shared" si="103"/>
        <v/>
      </c>
      <c r="DK99" s="20" t="str">
        <f t="shared" si="104"/>
        <v/>
      </c>
      <c r="DL99" s="20" t="str">
        <f t="shared" si="105"/>
        <v/>
      </c>
      <c r="DM99" s="20" t="str">
        <f t="shared" si="106"/>
        <v/>
      </c>
      <c r="DN99" s="20" t="str">
        <f t="shared" si="107"/>
        <v/>
      </c>
      <c r="DO99" s="20" t="str">
        <f t="shared" si="108"/>
        <v/>
      </c>
      <c r="DP99" s="20" t="str">
        <f t="shared" si="109"/>
        <v/>
      </c>
      <c r="DQ99" s="20" t="str">
        <f t="shared" si="110"/>
        <v/>
      </c>
      <c r="DR99" s="20" t="str">
        <f t="shared" si="111"/>
        <v/>
      </c>
      <c r="DS99" s="20" t="str">
        <f t="shared" si="112"/>
        <v/>
      </c>
      <c r="DT99" s="20" t="str">
        <f t="shared" si="113"/>
        <v/>
      </c>
      <c r="DU99" s="20" t="str">
        <f t="shared" si="114"/>
        <v/>
      </c>
      <c r="DV99" s="20" t="str">
        <f t="shared" si="115"/>
        <v/>
      </c>
      <c r="DW99" s="20" t="str">
        <f t="shared" si="116"/>
        <v/>
      </c>
      <c r="DX99" s="20" t="str">
        <f t="shared" si="117"/>
        <v/>
      </c>
      <c r="DY99" s="20" t="str">
        <f t="shared" si="118"/>
        <v/>
      </c>
      <c r="DZ99" s="20" t="str">
        <f t="shared" si="119"/>
        <v/>
      </c>
      <c r="EA99" s="20" t="str">
        <f t="shared" si="120"/>
        <v/>
      </c>
      <c r="EB99" s="20" t="str">
        <f t="shared" si="121"/>
        <v/>
      </c>
      <c r="EC99" s="20" t="str">
        <f t="shared" si="122"/>
        <v/>
      </c>
      <c r="ED99" s="20" t="str">
        <f t="shared" si="123"/>
        <v/>
      </c>
      <c r="EE99" s="20" t="str">
        <f t="shared" si="124"/>
        <v/>
      </c>
    </row>
    <row r="100" spans="1:135" ht="11.25" customHeight="1">
      <c r="A100" s="43" t="s">
        <v>134</v>
      </c>
      <c r="B100" s="43" t="s">
        <v>72</v>
      </c>
      <c r="C100" s="43" t="s">
        <v>50</v>
      </c>
      <c r="D100" s="43"/>
      <c r="E100" s="44">
        <v>1</v>
      </c>
      <c r="F100" s="43" t="s">
        <v>136</v>
      </c>
      <c r="G100" s="45">
        <v>24763</v>
      </c>
      <c r="H100" s="45"/>
      <c r="I100" s="46">
        <v>1</v>
      </c>
      <c r="J100" s="45"/>
      <c r="K100" s="47"/>
      <c r="L100" s="46">
        <v>1</v>
      </c>
      <c r="M100" s="48"/>
      <c r="N100" s="47"/>
      <c r="O100" s="44">
        <f t="shared" si="93"/>
        <v>2</v>
      </c>
      <c r="P100" s="44">
        <f t="shared" si="94"/>
        <v>10</v>
      </c>
      <c r="Q100" s="44">
        <f t="shared" si="95"/>
        <v>1967</v>
      </c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DC100" s="20" t="str">
        <f t="shared" si="96"/>
        <v/>
      </c>
      <c r="DD100" s="20" t="str">
        <f t="shared" si="97"/>
        <v/>
      </c>
      <c r="DE100" s="20" t="str">
        <f t="shared" si="98"/>
        <v/>
      </c>
      <c r="DF100" s="20" t="str">
        <f t="shared" si="99"/>
        <v/>
      </c>
      <c r="DG100" s="20" t="str">
        <f t="shared" si="100"/>
        <v/>
      </c>
      <c r="DH100" s="20" t="str">
        <f t="shared" si="101"/>
        <v/>
      </c>
      <c r="DI100" s="20" t="str">
        <f t="shared" si="102"/>
        <v/>
      </c>
      <c r="DJ100" s="20" t="str">
        <f t="shared" si="103"/>
        <v/>
      </c>
      <c r="DK100" s="20" t="str">
        <f t="shared" si="104"/>
        <v/>
      </c>
      <c r="DL100" s="20" t="str">
        <f t="shared" si="105"/>
        <v/>
      </c>
      <c r="DM100" s="20" t="str">
        <f t="shared" si="106"/>
        <v/>
      </c>
      <c r="DN100" s="20" t="str">
        <f t="shared" si="107"/>
        <v/>
      </c>
      <c r="DO100" s="20" t="str">
        <f t="shared" si="108"/>
        <v/>
      </c>
      <c r="DP100" s="20" t="str">
        <f t="shared" si="109"/>
        <v/>
      </c>
      <c r="DQ100" s="20" t="str">
        <f t="shared" si="110"/>
        <v/>
      </c>
      <c r="DR100" s="20" t="str">
        <f t="shared" si="111"/>
        <v/>
      </c>
      <c r="DS100" s="20" t="str">
        <f t="shared" si="112"/>
        <v/>
      </c>
      <c r="DT100" s="20" t="str">
        <f t="shared" si="113"/>
        <v/>
      </c>
      <c r="DU100" s="20" t="str">
        <f t="shared" si="114"/>
        <v/>
      </c>
      <c r="DV100" s="20" t="str">
        <f t="shared" si="115"/>
        <v/>
      </c>
      <c r="DW100" s="20" t="str">
        <f t="shared" si="116"/>
        <v/>
      </c>
      <c r="DX100" s="20" t="str">
        <f t="shared" si="117"/>
        <v/>
      </c>
      <c r="DY100" s="20" t="str">
        <f t="shared" si="118"/>
        <v/>
      </c>
      <c r="DZ100" s="20" t="str">
        <f t="shared" si="119"/>
        <v/>
      </c>
      <c r="EA100" s="20" t="str">
        <f t="shared" si="120"/>
        <v/>
      </c>
      <c r="EB100" s="20" t="str">
        <f t="shared" si="121"/>
        <v/>
      </c>
      <c r="EC100" s="20" t="str">
        <f t="shared" si="122"/>
        <v/>
      </c>
      <c r="ED100" s="20" t="str">
        <f t="shared" si="123"/>
        <v/>
      </c>
      <c r="EE100" s="20" t="str">
        <f t="shared" si="124"/>
        <v/>
      </c>
    </row>
    <row r="101" spans="1:135" ht="11.25" customHeight="1">
      <c r="A101" s="43" t="s">
        <v>134</v>
      </c>
      <c r="B101" s="43" t="s">
        <v>72</v>
      </c>
      <c r="C101" s="43" t="s">
        <v>50</v>
      </c>
      <c r="D101" s="43"/>
      <c r="E101" s="44">
        <v>1</v>
      </c>
      <c r="F101" s="43" t="s">
        <v>136</v>
      </c>
      <c r="G101" s="45">
        <v>24765</v>
      </c>
      <c r="H101" s="45"/>
      <c r="I101" s="46">
        <v>1</v>
      </c>
      <c r="J101" s="45"/>
      <c r="K101" s="47"/>
      <c r="L101" s="46">
        <v>1</v>
      </c>
      <c r="M101" s="48"/>
      <c r="N101" s="47"/>
      <c r="O101" s="44">
        <f t="shared" si="93"/>
        <v>2</v>
      </c>
      <c r="P101" s="44">
        <f t="shared" si="94"/>
        <v>10</v>
      </c>
      <c r="Q101" s="44">
        <f t="shared" si="95"/>
        <v>1967</v>
      </c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DC101" s="20" t="str">
        <f t="shared" si="96"/>
        <v/>
      </c>
      <c r="DD101" s="20" t="str">
        <f t="shared" si="97"/>
        <v/>
      </c>
      <c r="DE101" s="20" t="str">
        <f t="shared" si="98"/>
        <v/>
      </c>
      <c r="DF101" s="20" t="str">
        <f t="shared" si="99"/>
        <v/>
      </c>
      <c r="DG101" s="20" t="str">
        <f t="shared" si="100"/>
        <v/>
      </c>
      <c r="DH101" s="20" t="str">
        <f t="shared" si="101"/>
        <v/>
      </c>
      <c r="DI101" s="20" t="str">
        <f t="shared" si="102"/>
        <v/>
      </c>
      <c r="DJ101" s="20" t="str">
        <f t="shared" si="103"/>
        <v/>
      </c>
      <c r="DK101" s="20" t="str">
        <f t="shared" si="104"/>
        <v/>
      </c>
      <c r="DL101" s="20" t="str">
        <f t="shared" si="105"/>
        <v/>
      </c>
      <c r="DM101" s="20" t="str">
        <f t="shared" si="106"/>
        <v/>
      </c>
      <c r="DN101" s="20" t="str">
        <f t="shared" si="107"/>
        <v/>
      </c>
      <c r="DO101" s="20" t="str">
        <f t="shared" si="108"/>
        <v/>
      </c>
      <c r="DP101" s="20" t="str">
        <f t="shared" si="109"/>
        <v/>
      </c>
      <c r="DQ101" s="20" t="str">
        <f t="shared" si="110"/>
        <v/>
      </c>
      <c r="DR101" s="20" t="str">
        <f t="shared" si="111"/>
        <v/>
      </c>
      <c r="DS101" s="20" t="str">
        <f t="shared" si="112"/>
        <v/>
      </c>
      <c r="DT101" s="20" t="str">
        <f t="shared" si="113"/>
        <v/>
      </c>
      <c r="DU101" s="20" t="str">
        <f t="shared" si="114"/>
        <v/>
      </c>
      <c r="DV101" s="20" t="str">
        <f t="shared" si="115"/>
        <v/>
      </c>
      <c r="DW101" s="20" t="str">
        <f t="shared" si="116"/>
        <v/>
      </c>
      <c r="DX101" s="20" t="str">
        <f t="shared" si="117"/>
        <v/>
      </c>
      <c r="DY101" s="20" t="str">
        <f t="shared" si="118"/>
        <v/>
      </c>
      <c r="DZ101" s="20" t="str">
        <f t="shared" si="119"/>
        <v/>
      </c>
      <c r="EA101" s="20" t="str">
        <f t="shared" si="120"/>
        <v/>
      </c>
      <c r="EB101" s="20" t="str">
        <f t="shared" si="121"/>
        <v/>
      </c>
      <c r="EC101" s="20" t="str">
        <f t="shared" si="122"/>
        <v/>
      </c>
      <c r="ED101" s="20" t="str">
        <f t="shared" si="123"/>
        <v/>
      </c>
      <c r="EE101" s="20" t="str">
        <f t="shared" si="124"/>
        <v/>
      </c>
    </row>
    <row r="102" spans="1:135" ht="11.25" customHeight="1">
      <c r="A102" s="43" t="s">
        <v>134</v>
      </c>
      <c r="B102" s="43" t="s">
        <v>72</v>
      </c>
      <c r="C102" s="43" t="s">
        <v>50</v>
      </c>
      <c r="D102" s="43"/>
      <c r="E102" s="44">
        <v>1</v>
      </c>
      <c r="F102" s="43" t="s">
        <v>136</v>
      </c>
      <c r="G102" s="45">
        <v>24788</v>
      </c>
      <c r="H102" s="45"/>
      <c r="I102" s="46">
        <v>1</v>
      </c>
      <c r="J102" s="45"/>
      <c r="K102" s="47"/>
      <c r="L102" s="46">
        <v>1</v>
      </c>
      <c r="M102" s="48"/>
      <c r="N102" s="47"/>
      <c r="O102" s="44">
        <f t="shared" si="93"/>
        <v>2</v>
      </c>
      <c r="P102" s="44">
        <f t="shared" si="94"/>
        <v>11</v>
      </c>
      <c r="Q102" s="44">
        <f t="shared" si="95"/>
        <v>1967</v>
      </c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DC102" s="20" t="str">
        <f t="shared" si="96"/>
        <v/>
      </c>
      <c r="DD102" s="20" t="str">
        <f t="shared" si="97"/>
        <v/>
      </c>
      <c r="DE102" s="20" t="str">
        <f t="shared" si="98"/>
        <v/>
      </c>
      <c r="DF102" s="20" t="str">
        <f t="shared" si="99"/>
        <v/>
      </c>
      <c r="DG102" s="20" t="str">
        <f t="shared" si="100"/>
        <v/>
      </c>
      <c r="DH102" s="20" t="str">
        <f t="shared" si="101"/>
        <v/>
      </c>
      <c r="DI102" s="20" t="str">
        <f t="shared" si="102"/>
        <v/>
      </c>
      <c r="DJ102" s="20" t="str">
        <f t="shared" si="103"/>
        <v/>
      </c>
      <c r="DK102" s="20" t="str">
        <f t="shared" si="104"/>
        <v/>
      </c>
      <c r="DL102" s="20" t="str">
        <f t="shared" si="105"/>
        <v/>
      </c>
      <c r="DM102" s="20" t="str">
        <f t="shared" si="106"/>
        <v/>
      </c>
      <c r="DN102" s="20" t="str">
        <f t="shared" si="107"/>
        <v/>
      </c>
      <c r="DO102" s="20" t="str">
        <f t="shared" si="108"/>
        <v/>
      </c>
      <c r="DP102" s="20" t="str">
        <f t="shared" si="109"/>
        <v/>
      </c>
      <c r="DQ102" s="20" t="str">
        <f t="shared" si="110"/>
        <v/>
      </c>
      <c r="DR102" s="20" t="str">
        <f t="shared" si="111"/>
        <v/>
      </c>
      <c r="DS102" s="20" t="str">
        <f t="shared" si="112"/>
        <v/>
      </c>
      <c r="DT102" s="20" t="str">
        <f t="shared" si="113"/>
        <v/>
      </c>
      <c r="DU102" s="20" t="str">
        <f t="shared" si="114"/>
        <v/>
      </c>
      <c r="DV102" s="20" t="str">
        <f t="shared" si="115"/>
        <v/>
      </c>
      <c r="DW102" s="20" t="str">
        <f t="shared" si="116"/>
        <v/>
      </c>
      <c r="DX102" s="20" t="str">
        <f t="shared" si="117"/>
        <v/>
      </c>
      <c r="DY102" s="20" t="str">
        <f t="shared" si="118"/>
        <v/>
      </c>
      <c r="DZ102" s="20" t="str">
        <f t="shared" si="119"/>
        <v/>
      </c>
      <c r="EA102" s="20" t="str">
        <f t="shared" si="120"/>
        <v/>
      </c>
      <c r="EB102" s="20" t="str">
        <f t="shared" si="121"/>
        <v/>
      </c>
      <c r="EC102" s="20" t="str">
        <f t="shared" si="122"/>
        <v/>
      </c>
      <c r="ED102" s="20" t="str">
        <f t="shared" si="123"/>
        <v/>
      </c>
      <c r="EE102" s="20" t="str">
        <f t="shared" si="124"/>
        <v/>
      </c>
    </row>
    <row r="103" spans="1:135" ht="11.25" customHeight="1">
      <c r="A103" s="43" t="s">
        <v>134</v>
      </c>
      <c r="B103" s="43" t="s">
        <v>72</v>
      </c>
      <c r="C103" s="43" t="s">
        <v>281</v>
      </c>
      <c r="D103" s="43" t="s">
        <v>50</v>
      </c>
      <c r="E103" s="44">
        <v>1</v>
      </c>
      <c r="F103" s="43" t="s">
        <v>136</v>
      </c>
      <c r="G103" s="45">
        <v>25107</v>
      </c>
      <c r="H103" s="45">
        <v>25109</v>
      </c>
      <c r="I103" s="46">
        <v>1</v>
      </c>
      <c r="J103" s="45"/>
      <c r="K103" s="47"/>
      <c r="L103" s="46">
        <v>1</v>
      </c>
      <c r="M103" s="48"/>
      <c r="N103" s="47"/>
      <c r="O103" s="44">
        <f t="shared" si="93"/>
        <v>3</v>
      </c>
      <c r="P103" s="44">
        <f t="shared" si="94"/>
        <v>9</v>
      </c>
      <c r="Q103" s="44">
        <f t="shared" si="95"/>
        <v>1968</v>
      </c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DC103" s="20" t="str">
        <f t="shared" si="96"/>
        <v/>
      </c>
      <c r="DD103" s="20" t="str">
        <f t="shared" si="97"/>
        <v/>
      </c>
      <c r="DE103" s="20" t="str">
        <f t="shared" si="98"/>
        <v/>
      </c>
      <c r="DF103" s="20" t="str">
        <f t="shared" si="99"/>
        <v/>
      </c>
      <c r="DG103" s="20" t="str">
        <f t="shared" si="100"/>
        <v/>
      </c>
      <c r="DH103" s="20" t="str">
        <f t="shared" si="101"/>
        <v/>
      </c>
      <c r="DI103" s="20" t="str">
        <f t="shared" si="102"/>
        <v/>
      </c>
      <c r="DJ103" s="20" t="str">
        <f t="shared" si="103"/>
        <v/>
      </c>
      <c r="DK103" s="20" t="str">
        <f t="shared" si="104"/>
        <v/>
      </c>
      <c r="DL103" s="20" t="str">
        <f t="shared" si="105"/>
        <v/>
      </c>
      <c r="DM103" s="20" t="str">
        <f t="shared" si="106"/>
        <v/>
      </c>
      <c r="DN103" s="20" t="str">
        <f t="shared" si="107"/>
        <v/>
      </c>
      <c r="DO103" s="20" t="str">
        <f t="shared" si="108"/>
        <v/>
      </c>
      <c r="DP103" s="20" t="str">
        <f t="shared" si="109"/>
        <v/>
      </c>
      <c r="DQ103" s="20" t="str">
        <f t="shared" si="110"/>
        <v/>
      </c>
      <c r="DR103" s="20" t="str">
        <f t="shared" si="111"/>
        <v/>
      </c>
      <c r="DS103" s="20" t="str">
        <f t="shared" si="112"/>
        <v/>
      </c>
      <c r="DT103" s="20" t="str">
        <f t="shared" si="113"/>
        <v/>
      </c>
      <c r="DU103" s="20" t="str">
        <f t="shared" si="114"/>
        <v/>
      </c>
      <c r="DV103" s="20" t="str">
        <f t="shared" si="115"/>
        <v/>
      </c>
      <c r="DW103" s="20" t="str">
        <f t="shared" si="116"/>
        <v/>
      </c>
      <c r="DX103" s="20" t="str">
        <f t="shared" si="117"/>
        <v/>
      </c>
      <c r="DY103" s="20" t="str">
        <f t="shared" si="118"/>
        <v/>
      </c>
      <c r="DZ103" s="20" t="str">
        <f t="shared" si="119"/>
        <v/>
      </c>
      <c r="EA103" s="20" t="str">
        <f t="shared" si="120"/>
        <v/>
      </c>
      <c r="EB103" s="20" t="str">
        <f t="shared" si="121"/>
        <v/>
      </c>
      <c r="EC103" s="20" t="str">
        <f t="shared" si="122"/>
        <v/>
      </c>
      <c r="ED103" s="20" t="str">
        <f t="shared" si="123"/>
        <v/>
      </c>
      <c r="EE103" s="20" t="str">
        <f t="shared" si="124"/>
        <v/>
      </c>
    </row>
    <row r="104" spans="1:135" ht="11.25" customHeight="1">
      <c r="A104" s="43" t="s">
        <v>134</v>
      </c>
      <c r="B104" s="43" t="s">
        <v>72</v>
      </c>
      <c r="C104" s="43" t="s">
        <v>458</v>
      </c>
      <c r="D104" s="43" t="s">
        <v>50</v>
      </c>
      <c r="E104" s="44">
        <v>1</v>
      </c>
      <c r="F104" s="43" t="s">
        <v>136</v>
      </c>
      <c r="G104" s="45">
        <v>25122</v>
      </c>
      <c r="H104" s="45">
        <v>25125</v>
      </c>
      <c r="I104" s="46">
        <v>1</v>
      </c>
      <c r="J104" s="45"/>
      <c r="K104" s="47"/>
      <c r="L104" s="46">
        <v>1</v>
      </c>
      <c r="M104" s="48"/>
      <c r="N104" s="47"/>
      <c r="O104" s="44">
        <f t="shared" si="93"/>
        <v>2</v>
      </c>
      <c r="P104" s="44">
        <f t="shared" si="94"/>
        <v>10</v>
      </c>
      <c r="Q104" s="44">
        <f t="shared" si="95"/>
        <v>1968</v>
      </c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DC104" s="20" t="str">
        <f t="shared" si="96"/>
        <v/>
      </c>
      <c r="DD104" s="20" t="str">
        <f t="shared" si="97"/>
        <v/>
      </c>
      <c r="DE104" s="20" t="str">
        <f t="shared" si="98"/>
        <v/>
      </c>
      <c r="DF104" s="20" t="str">
        <f t="shared" si="99"/>
        <v/>
      </c>
      <c r="DG104" s="20" t="str">
        <f t="shared" si="100"/>
        <v/>
      </c>
      <c r="DH104" s="20" t="str">
        <f t="shared" si="101"/>
        <v/>
      </c>
      <c r="DI104" s="20" t="str">
        <f t="shared" si="102"/>
        <v/>
      </c>
      <c r="DJ104" s="20" t="str">
        <f t="shared" si="103"/>
        <v/>
      </c>
      <c r="DK104" s="20" t="str">
        <f t="shared" si="104"/>
        <v/>
      </c>
      <c r="DL104" s="20" t="str">
        <f t="shared" si="105"/>
        <v/>
      </c>
      <c r="DM104" s="20" t="str">
        <f t="shared" si="106"/>
        <v/>
      </c>
      <c r="DN104" s="20" t="str">
        <f t="shared" si="107"/>
        <v/>
      </c>
      <c r="DO104" s="20" t="str">
        <f t="shared" si="108"/>
        <v/>
      </c>
      <c r="DP104" s="20" t="str">
        <f t="shared" si="109"/>
        <v/>
      </c>
      <c r="DQ104" s="20" t="str">
        <f t="shared" si="110"/>
        <v/>
      </c>
      <c r="DR104" s="20" t="str">
        <f t="shared" si="111"/>
        <v/>
      </c>
      <c r="DS104" s="20" t="str">
        <f t="shared" si="112"/>
        <v/>
      </c>
      <c r="DT104" s="20" t="str">
        <f t="shared" si="113"/>
        <v/>
      </c>
      <c r="DU104" s="20" t="str">
        <f t="shared" si="114"/>
        <v/>
      </c>
      <c r="DV104" s="20" t="str">
        <f t="shared" si="115"/>
        <v/>
      </c>
      <c r="DW104" s="20" t="str">
        <f t="shared" si="116"/>
        <v/>
      </c>
      <c r="DX104" s="20" t="str">
        <f t="shared" si="117"/>
        <v/>
      </c>
      <c r="DY104" s="20" t="str">
        <f t="shared" si="118"/>
        <v/>
      </c>
      <c r="DZ104" s="20" t="str">
        <f t="shared" si="119"/>
        <v/>
      </c>
      <c r="EA104" s="20" t="str">
        <f t="shared" si="120"/>
        <v/>
      </c>
      <c r="EB104" s="20" t="str">
        <f t="shared" si="121"/>
        <v/>
      </c>
      <c r="EC104" s="20" t="str">
        <f t="shared" si="122"/>
        <v/>
      </c>
      <c r="ED104" s="20" t="str">
        <f t="shared" si="123"/>
        <v/>
      </c>
      <c r="EE104" s="20" t="str">
        <f t="shared" si="124"/>
        <v/>
      </c>
    </row>
    <row r="105" spans="1:135" ht="11.25" customHeight="1">
      <c r="A105" s="43" t="s">
        <v>134</v>
      </c>
      <c r="B105" s="43" t="s">
        <v>72</v>
      </c>
      <c r="C105" s="43" t="s">
        <v>281</v>
      </c>
      <c r="D105" s="43" t="s">
        <v>50</v>
      </c>
      <c r="E105" s="44">
        <v>1</v>
      </c>
      <c r="F105" s="43" t="s">
        <v>136</v>
      </c>
      <c r="G105" s="45">
        <v>25134</v>
      </c>
      <c r="H105" s="45">
        <v>25138</v>
      </c>
      <c r="I105" s="46">
        <v>1</v>
      </c>
      <c r="J105" s="45"/>
      <c r="K105" s="47"/>
      <c r="L105" s="46">
        <v>1</v>
      </c>
      <c r="M105" s="48"/>
      <c r="N105" s="47"/>
      <c r="O105" s="44">
        <f t="shared" si="93"/>
        <v>3</v>
      </c>
      <c r="P105" s="44">
        <f t="shared" si="94"/>
        <v>10</v>
      </c>
      <c r="Q105" s="44">
        <f t="shared" si="95"/>
        <v>1968</v>
      </c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DC105" s="20" t="str">
        <f t="shared" si="96"/>
        <v/>
      </c>
      <c r="DD105" s="20" t="str">
        <f t="shared" si="97"/>
        <v/>
      </c>
      <c r="DE105" s="20" t="str">
        <f t="shared" si="98"/>
        <v/>
      </c>
      <c r="DF105" s="20" t="str">
        <f t="shared" si="99"/>
        <v/>
      </c>
      <c r="DG105" s="20" t="str">
        <f t="shared" si="100"/>
        <v/>
      </c>
      <c r="DH105" s="20" t="str">
        <f t="shared" si="101"/>
        <v/>
      </c>
      <c r="DI105" s="20" t="str">
        <f t="shared" si="102"/>
        <v/>
      </c>
      <c r="DJ105" s="20" t="str">
        <f t="shared" si="103"/>
        <v/>
      </c>
      <c r="DK105" s="20" t="str">
        <f t="shared" si="104"/>
        <v/>
      </c>
      <c r="DL105" s="20" t="str">
        <f t="shared" si="105"/>
        <v/>
      </c>
      <c r="DM105" s="20" t="str">
        <f t="shared" si="106"/>
        <v/>
      </c>
      <c r="DN105" s="20" t="str">
        <f t="shared" si="107"/>
        <v/>
      </c>
      <c r="DO105" s="20" t="str">
        <f t="shared" si="108"/>
        <v/>
      </c>
      <c r="DP105" s="20" t="str">
        <f t="shared" si="109"/>
        <v/>
      </c>
      <c r="DQ105" s="20" t="str">
        <f t="shared" si="110"/>
        <v/>
      </c>
      <c r="DR105" s="20" t="str">
        <f t="shared" si="111"/>
        <v/>
      </c>
      <c r="DS105" s="20" t="str">
        <f t="shared" si="112"/>
        <v/>
      </c>
      <c r="DT105" s="20" t="str">
        <f t="shared" si="113"/>
        <v/>
      </c>
      <c r="DU105" s="20" t="str">
        <f t="shared" si="114"/>
        <v/>
      </c>
      <c r="DV105" s="20" t="str">
        <f t="shared" si="115"/>
        <v/>
      </c>
      <c r="DW105" s="20" t="str">
        <f t="shared" si="116"/>
        <v/>
      </c>
      <c r="DX105" s="20" t="str">
        <f t="shared" si="117"/>
        <v/>
      </c>
      <c r="DY105" s="20" t="str">
        <f t="shared" si="118"/>
        <v/>
      </c>
      <c r="DZ105" s="20" t="str">
        <f t="shared" si="119"/>
        <v/>
      </c>
      <c r="EA105" s="20" t="str">
        <f t="shared" si="120"/>
        <v/>
      </c>
      <c r="EB105" s="20" t="str">
        <f t="shared" si="121"/>
        <v/>
      </c>
      <c r="EC105" s="20" t="str">
        <f t="shared" si="122"/>
        <v/>
      </c>
      <c r="ED105" s="20" t="str">
        <f t="shared" si="123"/>
        <v/>
      </c>
      <c r="EE105" s="20" t="str">
        <f t="shared" si="124"/>
        <v/>
      </c>
    </row>
    <row r="106" spans="1:135" ht="11.25" customHeight="1">
      <c r="A106" s="43" t="s">
        <v>134</v>
      </c>
      <c r="B106" s="43" t="s">
        <v>72</v>
      </c>
      <c r="C106" s="43" t="s">
        <v>281</v>
      </c>
      <c r="D106" s="43" t="s">
        <v>50</v>
      </c>
      <c r="E106" s="44">
        <v>1</v>
      </c>
      <c r="F106" s="43" t="s">
        <v>136</v>
      </c>
      <c r="G106" s="45">
        <v>25492</v>
      </c>
      <c r="H106" s="45">
        <v>25497</v>
      </c>
      <c r="I106" s="46">
        <v>1</v>
      </c>
      <c r="J106" s="45"/>
      <c r="K106" s="47"/>
      <c r="L106" s="46">
        <v>1</v>
      </c>
      <c r="M106" s="48"/>
      <c r="N106" s="47"/>
      <c r="O106" s="44">
        <f t="shared" si="93"/>
        <v>2</v>
      </c>
      <c r="P106" s="44">
        <f t="shared" si="94"/>
        <v>10</v>
      </c>
      <c r="Q106" s="44">
        <f t="shared" si="95"/>
        <v>1969</v>
      </c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DC106" s="20" t="str">
        <f t="shared" si="96"/>
        <v/>
      </c>
      <c r="DD106" s="20" t="str">
        <f t="shared" si="97"/>
        <v/>
      </c>
      <c r="DE106" s="20" t="str">
        <f t="shared" si="98"/>
        <v/>
      </c>
      <c r="DF106" s="20" t="str">
        <f t="shared" si="99"/>
        <v/>
      </c>
      <c r="DG106" s="20" t="str">
        <f t="shared" si="100"/>
        <v/>
      </c>
      <c r="DH106" s="20" t="str">
        <f t="shared" si="101"/>
        <v/>
      </c>
      <c r="DI106" s="20" t="str">
        <f t="shared" si="102"/>
        <v/>
      </c>
      <c r="DJ106" s="20" t="str">
        <f t="shared" si="103"/>
        <v/>
      </c>
      <c r="DK106" s="20" t="str">
        <f t="shared" si="104"/>
        <v/>
      </c>
      <c r="DL106" s="20" t="str">
        <f t="shared" si="105"/>
        <v/>
      </c>
      <c r="DM106" s="20" t="str">
        <f t="shared" si="106"/>
        <v/>
      </c>
      <c r="DN106" s="20" t="str">
        <f t="shared" si="107"/>
        <v/>
      </c>
      <c r="DO106" s="20" t="str">
        <f t="shared" si="108"/>
        <v/>
      </c>
      <c r="DP106" s="20" t="str">
        <f t="shared" si="109"/>
        <v/>
      </c>
      <c r="DQ106" s="20" t="str">
        <f t="shared" si="110"/>
        <v/>
      </c>
      <c r="DR106" s="20" t="str">
        <f t="shared" si="111"/>
        <v/>
      </c>
      <c r="DS106" s="20" t="str">
        <f t="shared" si="112"/>
        <v/>
      </c>
      <c r="DT106" s="20" t="str">
        <f t="shared" si="113"/>
        <v/>
      </c>
      <c r="DU106" s="20" t="str">
        <f t="shared" si="114"/>
        <v/>
      </c>
      <c r="DV106" s="20" t="str">
        <f t="shared" si="115"/>
        <v/>
      </c>
      <c r="DW106" s="20" t="str">
        <f t="shared" si="116"/>
        <v/>
      </c>
      <c r="DX106" s="20" t="str">
        <f t="shared" si="117"/>
        <v/>
      </c>
      <c r="DY106" s="20" t="str">
        <f t="shared" si="118"/>
        <v/>
      </c>
      <c r="DZ106" s="20" t="str">
        <f t="shared" si="119"/>
        <v/>
      </c>
      <c r="EA106" s="20" t="str">
        <f t="shared" si="120"/>
        <v/>
      </c>
      <c r="EB106" s="20" t="str">
        <f t="shared" si="121"/>
        <v/>
      </c>
      <c r="EC106" s="20" t="str">
        <f t="shared" si="122"/>
        <v/>
      </c>
      <c r="ED106" s="20" t="str">
        <f t="shared" si="123"/>
        <v/>
      </c>
      <c r="EE106" s="20" t="str">
        <f t="shared" si="124"/>
        <v/>
      </c>
    </row>
    <row r="107" spans="1:135" ht="11.25" customHeight="1">
      <c r="A107" s="43" t="s">
        <v>134</v>
      </c>
      <c r="B107" s="43" t="s">
        <v>81</v>
      </c>
      <c r="C107" s="43" t="s">
        <v>146</v>
      </c>
      <c r="D107" s="43"/>
      <c r="E107" s="44">
        <v>1</v>
      </c>
      <c r="F107" s="43" t="s">
        <v>136</v>
      </c>
      <c r="G107" s="45">
        <v>25499</v>
      </c>
      <c r="H107" s="45"/>
      <c r="I107" s="46">
        <v>1</v>
      </c>
      <c r="J107" s="45"/>
      <c r="K107" s="47"/>
      <c r="L107" s="46">
        <v>1</v>
      </c>
      <c r="M107" s="48"/>
      <c r="N107" s="47"/>
      <c r="O107" s="44">
        <f t="shared" si="93"/>
        <v>3</v>
      </c>
      <c r="P107" s="44">
        <f t="shared" si="94"/>
        <v>10</v>
      </c>
      <c r="Q107" s="44">
        <f t="shared" si="95"/>
        <v>1969</v>
      </c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DC107" s="20" t="str">
        <f t="shared" si="96"/>
        <v/>
      </c>
      <c r="DD107" s="20" t="str">
        <f t="shared" si="97"/>
        <v/>
      </c>
      <c r="DE107" s="20" t="str">
        <f t="shared" si="98"/>
        <v/>
      </c>
      <c r="DF107" s="20" t="str">
        <f t="shared" si="99"/>
        <v/>
      </c>
      <c r="DG107" s="20" t="str">
        <f t="shared" si="100"/>
        <v/>
      </c>
      <c r="DH107" s="20" t="str">
        <f t="shared" si="101"/>
        <v/>
      </c>
      <c r="DI107" s="20" t="str">
        <f t="shared" si="102"/>
        <v/>
      </c>
      <c r="DJ107" s="20" t="str">
        <f t="shared" si="103"/>
        <v/>
      </c>
      <c r="DK107" s="20" t="str">
        <f t="shared" si="104"/>
        <v/>
      </c>
      <c r="DL107" s="20" t="str">
        <f t="shared" si="105"/>
        <v/>
      </c>
      <c r="DM107" s="20" t="str">
        <f t="shared" si="106"/>
        <v/>
      </c>
      <c r="DN107" s="20" t="str">
        <f t="shared" si="107"/>
        <v/>
      </c>
      <c r="DO107" s="20" t="str">
        <f t="shared" si="108"/>
        <v/>
      </c>
      <c r="DP107" s="20" t="str">
        <f t="shared" si="109"/>
        <v/>
      </c>
      <c r="DQ107" s="20" t="str">
        <f t="shared" si="110"/>
        <v/>
      </c>
      <c r="DR107" s="20" t="str">
        <f t="shared" si="111"/>
        <v/>
      </c>
      <c r="DS107" s="20" t="str">
        <f t="shared" si="112"/>
        <v/>
      </c>
      <c r="DT107" s="20" t="str">
        <f t="shared" si="113"/>
        <v/>
      </c>
      <c r="DU107" s="20" t="str">
        <f t="shared" si="114"/>
        <v/>
      </c>
      <c r="DV107" s="20" t="str">
        <f t="shared" si="115"/>
        <v/>
      </c>
      <c r="DW107" s="20" t="str">
        <f t="shared" si="116"/>
        <v/>
      </c>
      <c r="DX107" s="20" t="str">
        <f t="shared" si="117"/>
        <v/>
      </c>
      <c r="DY107" s="20" t="str">
        <f t="shared" si="118"/>
        <v/>
      </c>
      <c r="DZ107" s="20" t="str">
        <f t="shared" si="119"/>
        <v/>
      </c>
      <c r="EA107" s="20" t="str">
        <f t="shared" si="120"/>
        <v/>
      </c>
      <c r="EB107" s="20" t="str">
        <f t="shared" si="121"/>
        <v/>
      </c>
      <c r="EC107" s="20" t="str">
        <f t="shared" si="122"/>
        <v/>
      </c>
      <c r="ED107" s="20" t="str">
        <f t="shared" si="123"/>
        <v/>
      </c>
      <c r="EE107" s="20" t="str">
        <f t="shared" si="124"/>
        <v/>
      </c>
    </row>
    <row r="108" spans="1:135" ht="11.25" customHeight="1">
      <c r="A108" s="43" t="s">
        <v>134</v>
      </c>
      <c r="B108" s="43" t="s">
        <v>81</v>
      </c>
      <c r="C108" s="43" t="s">
        <v>146</v>
      </c>
      <c r="D108" s="43"/>
      <c r="E108" s="44">
        <v>1</v>
      </c>
      <c r="F108" s="43" t="s">
        <v>136</v>
      </c>
      <c r="G108" s="45">
        <v>25500</v>
      </c>
      <c r="H108" s="45">
        <v>25502</v>
      </c>
      <c r="I108" s="46">
        <v>1</v>
      </c>
      <c r="J108" s="45"/>
      <c r="K108" s="47"/>
      <c r="L108" s="46">
        <v>1</v>
      </c>
      <c r="M108" s="48"/>
      <c r="N108" s="47"/>
      <c r="O108" s="44">
        <f t="shared" si="93"/>
        <v>3</v>
      </c>
      <c r="P108" s="44">
        <f t="shared" si="94"/>
        <v>10</v>
      </c>
      <c r="Q108" s="44">
        <f t="shared" si="95"/>
        <v>1969</v>
      </c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DC108" s="20" t="str">
        <f t="shared" si="96"/>
        <v/>
      </c>
      <c r="DD108" s="20" t="str">
        <f t="shared" si="97"/>
        <v/>
      </c>
      <c r="DE108" s="20" t="str">
        <f t="shared" si="98"/>
        <v/>
      </c>
      <c r="DF108" s="20" t="str">
        <f t="shared" si="99"/>
        <v/>
      </c>
      <c r="DG108" s="20" t="str">
        <f t="shared" si="100"/>
        <v/>
      </c>
      <c r="DH108" s="20" t="str">
        <f t="shared" si="101"/>
        <v/>
      </c>
      <c r="DI108" s="20" t="str">
        <f t="shared" si="102"/>
        <v/>
      </c>
      <c r="DJ108" s="20" t="str">
        <f t="shared" si="103"/>
        <v/>
      </c>
      <c r="DK108" s="20" t="str">
        <f t="shared" si="104"/>
        <v/>
      </c>
      <c r="DL108" s="20" t="str">
        <f t="shared" si="105"/>
        <v/>
      </c>
      <c r="DM108" s="20" t="str">
        <f t="shared" si="106"/>
        <v/>
      </c>
      <c r="DN108" s="20" t="str">
        <f t="shared" si="107"/>
        <v/>
      </c>
      <c r="DO108" s="20" t="str">
        <f t="shared" si="108"/>
        <v/>
      </c>
      <c r="DP108" s="20" t="str">
        <f t="shared" si="109"/>
        <v/>
      </c>
      <c r="DQ108" s="20" t="str">
        <f t="shared" si="110"/>
        <v/>
      </c>
      <c r="DR108" s="20" t="str">
        <f t="shared" si="111"/>
        <v/>
      </c>
      <c r="DS108" s="20" t="str">
        <f t="shared" si="112"/>
        <v/>
      </c>
      <c r="DT108" s="20" t="str">
        <f t="shared" si="113"/>
        <v/>
      </c>
      <c r="DU108" s="20" t="str">
        <f t="shared" si="114"/>
        <v/>
      </c>
      <c r="DV108" s="20" t="str">
        <f t="shared" si="115"/>
        <v/>
      </c>
      <c r="DW108" s="20" t="str">
        <f t="shared" si="116"/>
        <v/>
      </c>
      <c r="DX108" s="20" t="str">
        <f t="shared" si="117"/>
        <v/>
      </c>
      <c r="DY108" s="20" t="str">
        <f t="shared" si="118"/>
        <v/>
      </c>
      <c r="DZ108" s="20" t="str">
        <f t="shared" si="119"/>
        <v/>
      </c>
      <c r="EA108" s="20" t="str">
        <f t="shared" si="120"/>
        <v/>
      </c>
      <c r="EB108" s="20" t="str">
        <f t="shared" si="121"/>
        <v/>
      </c>
      <c r="EC108" s="20" t="str">
        <f t="shared" si="122"/>
        <v/>
      </c>
      <c r="ED108" s="20" t="str">
        <f t="shared" si="123"/>
        <v/>
      </c>
      <c r="EE108" s="20" t="str">
        <f t="shared" si="124"/>
        <v/>
      </c>
    </row>
    <row r="109" spans="1:135" ht="11.25" customHeight="1">
      <c r="A109" s="43" t="s">
        <v>134</v>
      </c>
      <c r="B109" s="43" t="s">
        <v>72</v>
      </c>
      <c r="C109" s="43" t="s">
        <v>453</v>
      </c>
      <c r="D109" s="43" t="s">
        <v>50</v>
      </c>
      <c r="E109" s="44">
        <v>1</v>
      </c>
      <c r="F109" s="43" t="s">
        <v>136</v>
      </c>
      <c r="G109" s="45">
        <v>25824</v>
      </c>
      <c r="H109" s="45"/>
      <c r="I109" s="46">
        <v>1</v>
      </c>
      <c r="J109" s="45"/>
      <c r="K109" s="47"/>
      <c r="L109" s="46">
        <v>1</v>
      </c>
      <c r="M109" s="48"/>
      <c r="N109" s="47"/>
      <c r="O109" s="44">
        <f t="shared" si="93"/>
        <v>2</v>
      </c>
      <c r="P109" s="44">
        <f t="shared" si="94"/>
        <v>9</v>
      </c>
      <c r="Q109" s="44">
        <f t="shared" si="95"/>
        <v>1970</v>
      </c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DC109" s="20" t="str">
        <f t="shared" si="96"/>
        <v/>
      </c>
      <c r="DD109" s="20" t="str">
        <f t="shared" si="97"/>
        <v/>
      </c>
      <c r="DE109" s="20" t="str">
        <f t="shared" si="98"/>
        <v/>
      </c>
      <c r="DF109" s="20" t="str">
        <f t="shared" si="99"/>
        <v/>
      </c>
      <c r="DG109" s="20" t="str">
        <f t="shared" si="100"/>
        <v/>
      </c>
      <c r="DH109" s="20" t="str">
        <f t="shared" si="101"/>
        <v/>
      </c>
      <c r="DI109" s="20" t="str">
        <f t="shared" si="102"/>
        <v/>
      </c>
      <c r="DJ109" s="20" t="str">
        <f t="shared" si="103"/>
        <v/>
      </c>
      <c r="DK109" s="20" t="str">
        <f t="shared" si="104"/>
        <v/>
      </c>
      <c r="DL109" s="20" t="str">
        <f t="shared" si="105"/>
        <v/>
      </c>
      <c r="DM109" s="20" t="str">
        <f t="shared" si="106"/>
        <v/>
      </c>
      <c r="DN109" s="20" t="str">
        <f t="shared" si="107"/>
        <v/>
      </c>
      <c r="DO109" s="20" t="str">
        <f t="shared" si="108"/>
        <v/>
      </c>
      <c r="DP109" s="20" t="str">
        <f t="shared" si="109"/>
        <v/>
      </c>
      <c r="DQ109" s="20" t="str">
        <f t="shared" si="110"/>
        <v/>
      </c>
      <c r="DR109" s="20" t="str">
        <f t="shared" si="111"/>
        <v/>
      </c>
      <c r="DS109" s="20" t="str">
        <f t="shared" si="112"/>
        <v/>
      </c>
      <c r="DT109" s="20" t="str">
        <f t="shared" si="113"/>
        <v/>
      </c>
      <c r="DU109" s="20" t="str">
        <f t="shared" si="114"/>
        <v/>
      </c>
      <c r="DV109" s="20" t="str">
        <f t="shared" si="115"/>
        <v/>
      </c>
      <c r="DW109" s="20" t="str">
        <f t="shared" si="116"/>
        <v/>
      </c>
      <c r="DX109" s="20" t="str">
        <f t="shared" si="117"/>
        <v/>
      </c>
      <c r="DY109" s="20" t="str">
        <f t="shared" si="118"/>
        <v/>
      </c>
      <c r="DZ109" s="20" t="str">
        <f t="shared" si="119"/>
        <v/>
      </c>
      <c r="EA109" s="20" t="str">
        <f t="shared" si="120"/>
        <v/>
      </c>
      <c r="EB109" s="20" t="str">
        <f t="shared" si="121"/>
        <v/>
      </c>
      <c r="EC109" s="20" t="str">
        <f t="shared" si="122"/>
        <v/>
      </c>
      <c r="ED109" s="20" t="str">
        <f t="shared" si="123"/>
        <v/>
      </c>
      <c r="EE109" s="20" t="str">
        <f t="shared" si="124"/>
        <v/>
      </c>
    </row>
    <row r="110" spans="1:135" ht="11.25" customHeight="1">
      <c r="A110" s="43" t="s">
        <v>134</v>
      </c>
      <c r="B110" s="43" t="s">
        <v>81</v>
      </c>
      <c r="C110" s="43" t="s">
        <v>147</v>
      </c>
      <c r="D110" s="43"/>
      <c r="E110" s="44">
        <v>1</v>
      </c>
      <c r="F110" s="43" t="s">
        <v>136</v>
      </c>
      <c r="G110" s="45">
        <v>25838</v>
      </c>
      <c r="H110" s="45"/>
      <c r="I110" s="46">
        <v>1</v>
      </c>
      <c r="J110" s="45"/>
      <c r="K110" s="47"/>
      <c r="L110" s="46">
        <v>1</v>
      </c>
      <c r="M110" s="48"/>
      <c r="N110" s="47"/>
      <c r="O110" s="44">
        <f t="shared" si="93"/>
        <v>3</v>
      </c>
      <c r="P110" s="44">
        <f t="shared" si="94"/>
        <v>9</v>
      </c>
      <c r="Q110" s="44">
        <f t="shared" si="95"/>
        <v>1970</v>
      </c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DC110" s="20" t="str">
        <f t="shared" si="96"/>
        <v/>
      </c>
      <c r="DD110" s="20" t="str">
        <f t="shared" si="97"/>
        <v/>
      </c>
      <c r="DE110" s="20" t="str">
        <f t="shared" si="98"/>
        <v/>
      </c>
      <c r="DF110" s="20" t="str">
        <f t="shared" si="99"/>
        <v/>
      </c>
      <c r="DG110" s="20" t="str">
        <f t="shared" si="100"/>
        <v/>
      </c>
      <c r="DH110" s="20" t="str">
        <f t="shared" si="101"/>
        <v/>
      </c>
      <c r="DI110" s="20" t="str">
        <f t="shared" si="102"/>
        <v/>
      </c>
      <c r="DJ110" s="20" t="str">
        <f t="shared" si="103"/>
        <v/>
      </c>
      <c r="DK110" s="20" t="str">
        <f t="shared" si="104"/>
        <v/>
      </c>
      <c r="DL110" s="20" t="str">
        <f t="shared" si="105"/>
        <v/>
      </c>
      <c r="DM110" s="20" t="str">
        <f t="shared" si="106"/>
        <v/>
      </c>
      <c r="DN110" s="20" t="str">
        <f t="shared" si="107"/>
        <v/>
      </c>
      <c r="DO110" s="20" t="str">
        <f t="shared" si="108"/>
        <v/>
      </c>
      <c r="DP110" s="20" t="str">
        <f t="shared" si="109"/>
        <v/>
      </c>
      <c r="DQ110" s="20" t="str">
        <f t="shared" si="110"/>
        <v/>
      </c>
      <c r="DR110" s="20" t="str">
        <f t="shared" si="111"/>
        <v/>
      </c>
      <c r="DS110" s="20" t="str">
        <f t="shared" si="112"/>
        <v/>
      </c>
      <c r="DT110" s="20" t="str">
        <f t="shared" si="113"/>
        <v/>
      </c>
      <c r="DU110" s="20" t="str">
        <f t="shared" si="114"/>
        <v/>
      </c>
      <c r="DV110" s="20" t="str">
        <f t="shared" si="115"/>
        <v/>
      </c>
      <c r="DW110" s="20" t="str">
        <f t="shared" si="116"/>
        <v/>
      </c>
      <c r="DX110" s="20" t="str">
        <f t="shared" si="117"/>
        <v/>
      </c>
      <c r="DY110" s="20" t="str">
        <f t="shared" si="118"/>
        <v/>
      </c>
      <c r="DZ110" s="20" t="str">
        <f t="shared" si="119"/>
        <v/>
      </c>
      <c r="EA110" s="20" t="str">
        <f t="shared" si="120"/>
        <v/>
      </c>
      <c r="EB110" s="20" t="str">
        <f t="shared" si="121"/>
        <v/>
      </c>
      <c r="EC110" s="20" t="str">
        <f t="shared" si="122"/>
        <v/>
      </c>
      <c r="ED110" s="20" t="str">
        <f t="shared" si="123"/>
        <v/>
      </c>
      <c r="EE110" s="20" t="str">
        <f t="shared" si="124"/>
        <v/>
      </c>
    </row>
    <row r="111" spans="1:135" ht="11.25" customHeight="1">
      <c r="A111" s="43" t="s">
        <v>134</v>
      </c>
      <c r="B111" s="43" t="s">
        <v>72</v>
      </c>
      <c r="C111" s="43" t="s">
        <v>281</v>
      </c>
      <c r="D111" s="43" t="s">
        <v>50</v>
      </c>
      <c r="E111" s="44">
        <v>1</v>
      </c>
      <c r="F111" s="43" t="s">
        <v>136</v>
      </c>
      <c r="G111" s="45">
        <v>25844</v>
      </c>
      <c r="H111" s="45">
        <v>25851</v>
      </c>
      <c r="I111" s="46">
        <v>1</v>
      </c>
      <c r="J111" s="45"/>
      <c r="K111" s="47"/>
      <c r="L111" s="46">
        <v>1</v>
      </c>
      <c r="M111" s="48"/>
      <c r="N111" s="47"/>
      <c r="O111" s="44">
        <f t="shared" si="93"/>
        <v>1</v>
      </c>
      <c r="P111" s="44">
        <f t="shared" si="94"/>
        <v>10</v>
      </c>
      <c r="Q111" s="44">
        <f t="shared" si="95"/>
        <v>1970</v>
      </c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DC111" s="20" t="str">
        <f t="shared" si="96"/>
        <v/>
      </c>
      <c r="DD111" s="20" t="str">
        <f t="shared" si="97"/>
        <v/>
      </c>
      <c r="DE111" s="20" t="str">
        <f t="shared" si="98"/>
        <v/>
      </c>
      <c r="DF111" s="20" t="str">
        <f t="shared" si="99"/>
        <v/>
      </c>
      <c r="DG111" s="20" t="str">
        <f t="shared" si="100"/>
        <v/>
      </c>
      <c r="DH111" s="20" t="str">
        <f t="shared" si="101"/>
        <v/>
      </c>
      <c r="DI111" s="20" t="str">
        <f t="shared" si="102"/>
        <v/>
      </c>
      <c r="DJ111" s="20" t="str">
        <f t="shared" si="103"/>
        <v/>
      </c>
      <c r="DK111" s="20" t="str">
        <f t="shared" si="104"/>
        <v/>
      </c>
      <c r="DL111" s="20" t="str">
        <f t="shared" si="105"/>
        <v/>
      </c>
      <c r="DM111" s="20" t="str">
        <f t="shared" si="106"/>
        <v/>
      </c>
      <c r="DN111" s="20" t="str">
        <f t="shared" si="107"/>
        <v/>
      </c>
      <c r="DO111" s="20" t="str">
        <f t="shared" si="108"/>
        <v/>
      </c>
      <c r="DP111" s="20" t="str">
        <f t="shared" si="109"/>
        <v/>
      </c>
      <c r="DQ111" s="20" t="str">
        <f t="shared" si="110"/>
        <v/>
      </c>
      <c r="DR111" s="20" t="str">
        <f t="shared" si="111"/>
        <v/>
      </c>
      <c r="DS111" s="20" t="str">
        <f t="shared" si="112"/>
        <v/>
      </c>
      <c r="DT111" s="20" t="str">
        <f t="shared" si="113"/>
        <v/>
      </c>
      <c r="DU111" s="20" t="str">
        <f t="shared" si="114"/>
        <v/>
      </c>
      <c r="DV111" s="20" t="str">
        <f t="shared" si="115"/>
        <v/>
      </c>
      <c r="DW111" s="20" t="str">
        <f t="shared" si="116"/>
        <v/>
      </c>
      <c r="DX111" s="20" t="str">
        <f t="shared" si="117"/>
        <v/>
      </c>
      <c r="DY111" s="20" t="str">
        <f t="shared" si="118"/>
        <v/>
      </c>
      <c r="DZ111" s="20" t="str">
        <f t="shared" si="119"/>
        <v/>
      </c>
      <c r="EA111" s="20" t="str">
        <f t="shared" si="120"/>
        <v/>
      </c>
      <c r="EB111" s="20" t="str">
        <f t="shared" si="121"/>
        <v/>
      </c>
      <c r="EC111" s="20" t="str">
        <f t="shared" si="122"/>
        <v/>
      </c>
      <c r="ED111" s="20" t="str">
        <f t="shared" si="123"/>
        <v/>
      </c>
      <c r="EE111" s="20" t="str">
        <f t="shared" si="124"/>
        <v/>
      </c>
    </row>
    <row r="112" spans="1:135" ht="11.25" customHeight="1">
      <c r="A112" s="43" t="s">
        <v>134</v>
      </c>
      <c r="B112" s="43" t="s">
        <v>81</v>
      </c>
      <c r="C112" s="43" t="s">
        <v>148</v>
      </c>
      <c r="D112" s="43" t="s">
        <v>268</v>
      </c>
      <c r="E112" s="44">
        <v>1</v>
      </c>
      <c r="F112" s="43" t="s">
        <v>136</v>
      </c>
      <c r="G112" s="45">
        <v>25862</v>
      </c>
      <c r="H112" s="30">
        <v>25866</v>
      </c>
      <c r="I112" s="46">
        <v>1</v>
      </c>
      <c r="J112" s="45"/>
      <c r="K112" s="47"/>
      <c r="L112" s="46">
        <v>1</v>
      </c>
      <c r="M112" s="48"/>
      <c r="N112" s="47"/>
      <c r="O112" s="44">
        <f t="shared" si="93"/>
        <v>3</v>
      </c>
      <c r="P112" s="44">
        <f t="shared" si="94"/>
        <v>10</v>
      </c>
      <c r="Q112" s="44">
        <f t="shared" si="95"/>
        <v>1970</v>
      </c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DC112" s="20" t="str">
        <f t="shared" si="96"/>
        <v/>
      </c>
      <c r="DD112" s="20" t="str">
        <f t="shared" si="97"/>
        <v/>
      </c>
      <c r="DE112" s="20" t="str">
        <f t="shared" si="98"/>
        <v/>
      </c>
      <c r="DF112" s="20" t="str">
        <f t="shared" si="99"/>
        <v/>
      </c>
      <c r="DG112" s="20" t="str">
        <f t="shared" si="100"/>
        <v/>
      </c>
      <c r="DH112" s="20" t="str">
        <f t="shared" si="101"/>
        <v/>
      </c>
      <c r="DI112" s="20" t="str">
        <f t="shared" si="102"/>
        <v/>
      </c>
      <c r="DJ112" s="20" t="str">
        <f t="shared" si="103"/>
        <v/>
      </c>
      <c r="DK112" s="20" t="str">
        <f t="shared" si="104"/>
        <v/>
      </c>
      <c r="DL112" s="20" t="str">
        <f t="shared" si="105"/>
        <v/>
      </c>
      <c r="DM112" s="20" t="str">
        <f t="shared" si="106"/>
        <v/>
      </c>
      <c r="DN112" s="20" t="str">
        <f t="shared" si="107"/>
        <v/>
      </c>
      <c r="DO112" s="20" t="str">
        <f t="shared" si="108"/>
        <v/>
      </c>
      <c r="DP112" s="20" t="str">
        <f t="shared" si="109"/>
        <v/>
      </c>
      <c r="DQ112" s="20" t="str">
        <f t="shared" si="110"/>
        <v/>
      </c>
      <c r="DR112" s="20" t="str">
        <f t="shared" si="111"/>
        <v/>
      </c>
      <c r="DS112" s="20" t="str">
        <f t="shared" si="112"/>
        <v/>
      </c>
      <c r="DT112" s="20" t="str">
        <f t="shared" si="113"/>
        <v/>
      </c>
      <c r="DU112" s="20" t="str">
        <f t="shared" si="114"/>
        <v/>
      </c>
      <c r="DV112" s="20" t="str">
        <f t="shared" si="115"/>
        <v/>
      </c>
      <c r="DW112" s="20" t="str">
        <f t="shared" si="116"/>
        <v/>
      </c>
      <c r="DX112" s="20" t="str">
        <f t="shared" si="117"/>
        <v/>
      </c>
      <c r="DY112" s="20" t="str">
        <f t="shared" si="118"/>
        <v/>
      </c>
      <c r="DZ112" s="20" t="str">
        <f t="shared" si="119"/>
        <v/>
      </c>
      <c r="EA112" s="20" t="str">
        <f t="shared" si="120"/>
        <v/>
      </c>
      <c r="EB112" s="20" t="str">
        <f t="shared" si="121"/>
        <v/>
      </c>
      <c r="EC112" s="20" t="str">
        <f t="shared" si="122"/>
        <v/>
      </c>
      <c r="ED112" s="20" t="str">
        <f t="shared" si="123"/>
        <v/>
      </c>
      <c r="EE112" s="20" t="str">
        <f t="shared" si="124"/>
        <v/>
      </c>
    </row>
    <row r="113" spans="1:135" ht="11.25" customHeight="1">
      <c r="A113" s="43" t="s">
        <v>134</v>
      </c>
      <c r="B113" s="43" t="s">
        <v>81</v>
      </c>
      <c r="C113" s="43" t="s">
        <v>149</v>
      </c>
      <c r="D113" s="43"/>
      <c r="E113" s="44">
        <v>1</v>
      </c>
      <c r="F113" s="43" t="s">
        <v>136</v>
      </c>
      <c r="G113" s="45">
        <v>26199</v>
      </c>
      <c r="H113" s="45"/>
      <c r="I113" s="46">
        <v>1</v>
      </c>
      <c r="J113" s="45"/>
      <c r="K113" s="47"/>
      <c r="L113" s="46">
        <v>1</v>
      </c>
      <c r="M113" s="48"/>
      <c r="N113" s="47"/>
      <c r="O113" s="44">
        <f t="shared" si="93"/>
        <v>3</v>
      </c>
      <c r="P113" s="44">
        <f t="shared" si="94"/>
        <v>9</v>
      </c>
      <c r="Q113" s="44">
        <f t="shared" si="95"/>
        <v>1971</v>
      </c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DC113" s="20" t="str">
        <f t="shared" si="96"/>
        <v/>
      </c>
      <c r="DD113" s="20" t="str">
        <f t="shared" si="97"/>
        <v/>
      </c>
      <c r="DE113" s="20" t="str">
        <f t="shared" si="98"/>
        <v/>
      </c>
      <c r="DF113" s="20" t="str">
        <f t="shared" si="99"/>
        <v/>
      </c>
      <c r="DG113" s="20" t="str">
        <f t="shared" si="100"/>
        <v/>
      </c>
      <c r="DH113" s="20" t="str">
        <f t="shared" si="101"/>
        <v/>
      </c>
      <c r="DI113" s="20" t="str">
        <f t="shared" si="102"/>
        <v/>
      </c>
      <c r="DJ113" s="20" t="str">
        <f t="shared" si="103"/>
        <v/>
      </c>
      <c r="DK113" s="20" t="str">
        <f t="shared" si="104"/>
        <v/>
      </c>
      <c r="DL113" s="20" t="str">
        <f t="shared" si="105"/>
        <v/>
      </c>
      <c r="DM113" s="20" t="str">
        <f t="shared" si="106"/>
        <v/>
      </c>
      <c r="DN113" s="20" t="str">
        <f t="shared" si="107"/>
        <v/>
      </c>
      <c r="DO113" s="20" t="str">
        <f t="shared" si="108"/>
        <v/>
      </c>
      <c r="DP113" s="20" t="str">
        <f t="shared" si="109"/>
        <v/>
      </c>
      <c r="DQ113" s="20" t="str">
        <f t="shared" si="110"/>
        <v/>
      </c>
      <c r="DR113" s="20" t="str">
        <f t="shared" si="111"/>
        <v/>
      </c>
      <c r="DS113" s="20" t="str">
        <f t="shared" si="112"/>
        <v/>
      </c>
      <c r="DT113" s="20" t="str">
        <f t="shared" si="113"/>
        <v/>
      </c>
      <c r="DU113" s="20" t="str">
        <f t="shared" si="114"/>
        <v/>
      </c>
      <c r="DV113" s="20" t="str">
        <f t="shared" si="115"/>
        <v/>
      </c>
      <c r="DW113" s="20" t="str">
        <f t="shared" si="116"/>
        <v/>
      </c>
      <c r="DX113" s="20" t="str">
        <f t="shared" si="117"/>
        <v/>
      </c>
      <c r="DY113" s="20" t="str">
        <f t="shared" si="118"/>
        <v/>
      </c>
      <c r="DZ113" s="20" t="str">
        <f t="shared" si="119"/>
        <v/>
      </c>
      <c r="EA113" s="20" t="str">
        <f t="shared" si="120"/>
        <v/>
      </c>
      <c r="EB113" s="20" t="str">
        <f t="shared" si="121"/>
        <v/>
      </c>
      <c r="EC113" s="20" t="str">
        <f t="shared" si="122"/>
        <v/>
      </c>
      <c r="ED113" s="20" t="str">
        <f t="shared" si="123"/>
        <v/>
      </c>
      <c r="EE113" s="20" t="str">
        <f t="shared" si="124"/>
        <v/>
      </c>
    </row>
    <row r="114" spans="1:135" ht="11.25" customHeight="1">
      <c r="A114" s="43" t="s">
        <v>134</v>
      </c>
      <c r="B114" s="43" t="s">
        <v>72</v>
      </c>
      <c r="C114" s="43" t="s">
        <v>50</v>
      </c>
      <c r="D114" s="43"/>
      <c r="E114" s="44">
        <v>1</v>
      </c>
      <c r="F114" s="43" t="s">
        <v>136</v>
      </c>
      <c r="G114" s="45">
        <v>26203</v>
      </c>
      <c r="H114" s="45">
        <v>26206</v>
      </c>
      <c r="I114" s="46">
        <v>1</v>
      </c>
      <c r="J114" s="45"/>
      <c r="K114" s="47"/>
      <c r="L114" s="46">
        <v>1</v>
      </c>
      <c r="M114" s="48"/>
      <c r="N114" s="47"/>
      <c r="O114" s="44">
        <f t="shared" si="93"/>
        <v>3</v>
      </c>
      <c r="P114" s="44">
        <f t="shared" si="94"/>
        <v>9</v>
      </c>
      <c r="Q114" s="44">
        <f t="shared" si="95"/>
        <v>1971</v>
      </c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DC114" s="20" t="str">
        <f t="shared" si="96"/>
        <v/>
      </c>
      <c r="DD114" s="20" t="str">
        <f t="shared" si="97"/>
        <v/>
      </c>
      <c r="DE114" s="20" t="str">
        <f t="shared" si="98"/>
        <v/>
      </c>
      <c r="DF114" s="20" t="str">
        <f t="shared" si="99"/>
        <v/>
      </c>
      <c r="DG114" s="20" t="str">
        <f t="shared" si="100"/>
        <v/>
      </c>
      <c r="DH114" s="20" t="str">
        <f t="shared" si="101"/>
        <v/>
      </c>
      <c r="DI114" s="20" t="str">
        <f t="shared" si="102"/>
        <v/>
      </c>
      <c r="DJ114" s="20" t="str">
        <f t="shared" si="103"/>
        <v/>
      </c>
      <c r="DK114" s="20" t="str">
        <f t="shared" si="104"/>
        <v/>
      </c>
      <c r="DL114" s="20" t="str">
        <f t="shared" si="105"/>
        <v/>
      </c>
      <c r="DM114" s="20" t="str">
        <f t="shared" si="106"/>
        <v/>
      </c>
      <c r="DN114" s="20" t="str">
        <f t="shared" si="107"/>
        <v/>
      </c>
      <c r="DO114" s="20" t="str">
        <f t="shared" si="108"/>
        <v/>
      </c>
      <c r="DP114" s="20" t="str">
        <f t="shared" si="109"/>
        <v/>
      </c>
      <c r="DQ114" s="20" t="str">
        <f t="shared" si="110"/>
        <v/>
      </c>
      <c r="DR114" s="20" t="str">
        <f t="shared" si="111"/>
        <v/>
      </c>
      <c r="DS114" s="20" t="str">
        <f t="shared" si="112"/>
        <v/>
      </c>
      <c r="DT114" s="20" t="str">
        <f t="shared" si="113"/>
        <v/>
      </c>
      <c r="DU114" s="20" t="str">
        <f t="shared" si="114"/>
        <v/>
      </c>
      <c r="DV114" s="20" t="str">
        <f t="shared" si="115"/>
        <v/>
      </c>
      <c r="DW114" s="20" t="str">
        <f t="shared" si="116"/>
        <v/>
      </c>
      <c r="DX114" s="20" t="str">
        <f t="shared" si="117"/>
        <v/>
      </c>
      <c r="DY114" s="20" t="str">
        <f t="shared" si="118"/>
        <v/>
      </c>
      <c r="DZ114" s="20" t="str">
        <f t="shared" si="119"/>
        <v/>
      </c>
      <c r="EA114" s="20" t="str">
        <f t="shared" si="120"/>
        <v/>
      </c>
      <c r="EB114" s="20" t="str">
        <f t="shared" si="121"/>
        <v/>
      </c>
      <c r="EC114" s="20" t="str">
        <f t="shared" si="122"/>
        <v/>
      </c>
      <c r="ED114" s="20" t="str">
        <f t="shared" si="123"/>
        <v/>
      </c>
      <c r="EE114" s="20" t="str">
        <f t="shared" si="124"/>
        <v/>
      </c>
    </row>
    <row r="115" spans="1:135" ht="11.25" customHeight="1">
      <c r="A115" s="43" t="s">
        <v>134</v>
      </c>
      <c r="B115" s="43" t="s">
        <v>72</v>
      </c>
      <c r="C115" s="43" t="s">
        <v>50</v>
      </c>
      <c r="D115" s="43"/>
      <c r="E115" s="44">
        <v>1</v>
      </c>
      <c r="F115" s="43" t="s">
        <v>136</v>
      </c>
      <c r="G115" s="45">
        <v>26237</v>
      </c>
      <c r="H115" s="45">
        <v>26241</v>
      </c>
      <c r="I115" s="46">
        <v>1</v>
      </c>
      <c r="J115" s="45"/>
      <c r="K115" s="47"/>
      <c r="L115" s="46">
        <v>1</v>
      </c>
      <c r="M115" s="48"/>
      <c r="N115" s="47"/>
      <c r="O115" s="44">
        <f t="shared" si="93"/>
        <v>3</v>
      </c>
      <c r="P115" s="44">
        <f t="shared" si="94"/>
        <v>10</v>
      </c>
      <c r="Q115" s="44">
        <f t="shared" si="95"/>
        <v>1971</v>
      </c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DC115" s="20" t="str">
        <f t="shared" si="96"/>
        <v/>
      </c>
      <c r="DD115" s="20" t="str">
        <f t="shared" si="97"/>
        <v/>
      </c>
      <c r="DE115" s="20" t="str">
        <f t="shared" si="98"/>
        <v/>
      </c>
      <c r="DF115" s="20" t="str">
        <f t="shared" si="99"/>
        <v/>
      </c>
      <c r="DG115" s="20" t="str">
        <f t="shared" si="100"/>
        <v/>
      </c>
      <c r="DH115" s="20" t="str">
        <f t="shared" si="101"/>
        <v/>
      </c>
      <c r="DI115" s="20" t="str">
        <f t="shared" si="102"/>
        <v/>
      </c>
      <c r="DJ115" s="20" t="str">
        <f t="shared" si="103"/>
        <v/>
      </c>
      <c r="DK115" s="20" t="str">
        <f t="shared" si="104"/>
        <v/>
      </c>
      <c r="DL115" s="20" t="str">
        <f t="shared" si="105"/>
        <v/>
      </c>
      <c r="DM115" s="20" t="str">
        <f t="shared" si="106"/>
        <v/>
      </c>
      <c r="DN115" s="20" t="str">
        <f t="shared" si="107"/>
        <v/>
      </c>
      <c r="DO115" s="20" t="str">
        <f t="shared" si="108"/>
        <v/>
      </c>
      <c r="DP115" s="20" t="str">
        <f t="shared" si="109"/>
        <v/>
      </c>
      <c r="DQ115" s="20" t="str">
        <f t="shared" si="110"/>
        <v/>
      </c>
      <c r="DR115" s="20" t="str">
        <f t="shared" si="111"/>
        <v/>
      </c>
      <c r="DS115" s="20" t="str">
        <f t="shared" si="112"/>
        <v/>
      </c>
      <c r="DT115" s="20" t="str">
        <f t="shared" si="113"/>
        <v/>
      </c>
      <c r="DU115" s="20" t="str">
        <f t="shared" si="114"/>
        <v/>
      </c>
      <c r="DV115" s="20" t="str">
        <f t="shared" si="115"/>
        <v/>
      </c>
      <c r="DW115" s="20" t="str">
        <f t="shared" si="116"/>
        <v/>
      </c>
      <c r="DX115" s="20" t="str">
        <f t="shared" si="117"/>
        <v/>
      </c>
      <c r="DY115" s="20" t="str">
        <f t="shared" si="118"/>
        <v/>
      </c>
      <c r="DZ115" s="20" t="str">
        <f t="shared" si="119"/>
        <v/>
      </c>
      <c r="EA115" s="20" t="str">
        <f t="shared" si="120"/>
        <v/>
      </c>
      <c r="EB115" s="20" t="str">
        <f t="shared" si="121"/>
        <v/>
      </c>
      <c r="EC115" s="20" t="str">
        <f t="shared" si="122"/>
        <v/>
      </c>
      <c r="ED115" s="20" t="str">
        <f t="shared" si="123"/>
        <v/>
      </c>
      <c r="EE115" s="20" t="str">
        <f t="shared" si="124"/>
        <v/>
      </c>
    </row>
    <row r="116" spans="1:135" ht="11.25" customHeight="1">
      <c r="A116" s="43" t="s">
        <v>134</v>
      </c>
      <c r="B116" s="43" t="s">
        <v>72</v>
      </c>
      <c r="C116" s="43" t="s">
        <v>50</v>
      </c>
      <c r="D116" s="43"/>
      <c r="E116" s="44">
        <v>1</v>
      </c>
      <c r="F116" s="43" t="s">
        <v>136</v>
      </c>
      <c r="G116" s="45">
        <v>26249</v>
      </c>
      <c r="H116" s="45"/>
      <c r="I116" s="46">
        <v>1</v>
      </c>
      <c r="J116" s="45"/>
      <c r="K116" s="47"/>
      <c r="L116" s="46">
        <v>1</v>
      </c>
      <c r="M116" s="48"/>
      <c r="N116" s="47"/>
      <c r="O116" s="44">
        <f t="shared" si="93"/>
        <v>2</v>
      </c>
      <c r="P116" s="44">
        <f t="shared" si="94"/>
        <v>11</v>
      </c>
      <c r="Q116" s="44">
        <f t="shared" si="95"/>
        <v>1971</v>
      </c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DC116" s="20" t="str">
        <f t="shared" si="96"/>
        <v/>
      </c>
      <c r="DD116" s="20" t="str">
        <f t="shared" si="97"/>
        <v/>
      </c>
      <c r="DE116" s="20" t="str">
        <f t="shared" si="98"/>
        <v/>
      </c>
      <c r="DF116" s="20" t="str">
        <f t="shared" si="99"/>
        <v/>
      </c>
      <c r="DG116" s="20" t="str">
        <f t="shared" si="100"/>
        <v/>
      </c>
      <c r="DH116" s="20" t="str">
        <f t="shared" si="101"/>
        <v/>
      </c>
      <c r="DI116" s="20" t="str">
        <f t="shared" si="102"/>
        <v/>
      </c>
      <c r="DJ116" s="20" t="str">
        <f t="shared" si="103"/>
        <v/>
      </c>
      <c r="DK116" s="20" t="str">
        <f t="shared" si="104"/>
        <v/>
      </c>
      <c r="DL116" s="20" t="str">
        <f t="shared" si="105"/>
        <v/>
      </c>
      <c r="DM116" s="20" t="str">
        <f t="shared" si="106"/>
        <v/>
      </c>
      <c r="DN116" s="20" t="str">
        <f t="shared" si="107"/>
        <v/>
      </c>
      <c r="DO116" s="20" t="str">
        <f t="shared" si="108"/>
        <v/>
      </c>
      <c r="DP116" s="20" t="str">
        <f t="shared" si="109"/>
        <v/>
      </c>
      <c r="DQ116" s="20" t="str">
        <f t="shared" si="110"/>
        <v/>
      </c>
      <c r="DR116" s="20" t="str">
        <f t="shared" si="111"/>
        <v/>
      </c>
      <c r="DS116" s="20" t="str">
        <f t="shared" si="112"/>
        <v/>
      </c>
      <c r="DT116" s="20" t="str">
        <f t="shared" si="113"/>
        <v/>
      </c>
      <c r="DU116" s="20" t="str">
        <f t="shared" si="114"/>
        <v/>
      </c>
      <c r="DV116" s="20" t="str">
        <f t="shared" si="115"/>
        <v/>
      </c>
      <c r="DW116" s="20" t="str">
        <f t="shared" si="116"/>
        <v/>
      </c>
      <c r="DX116" s="20" t="str">
        <f t="shared" si="117"/>
        <v/>
      </c>
      <c r="DY116" s="20" t="str">
        <f t="shared" si="118"/>
        <v/>
      </c>
      <c r="DZ116" s="20" t="str">
        <f t="shared" si="119"/>
        <v/>
      </c>
      <c r="EA116" s="20" t="str">
        <f t="shared" si="120"/>
        <v/>
      </c>
      <c r="EB116" s="20" t="str">
        <f t="shared" si="121"/>
        <v/>
      </c>
      <c r="EC116" s="20" t="str">
        <f t="shared" si="122"/>
        <v/>
      </c>
      <c r="ED116" s="20" t="str">
        <f t="shared" si="123"/>
        <v/>
      </c>
      <c r="EE116" s="20" t="str">
        <f t="shared" si="124"/>
        <v/>
      </c>
    </row>
    <row r="117" spans="1:135" ht="11.25" customHeight="1">
      <c r="A117" s="43" t="s">
        <v>134</v>
      </c>
      <c r="B117" s="43" t="s">
        <v>72</v>
      </c>
      <c r="C117" s="43" t="s">
        <v>461</v>
      </c>
      <c r="D117" s="43" t="s">
        <v>50</v>
      </c>
      <c r="E117" s="44">
        <v>1</v>
      </c>
      <c r="F117" s="43" t="s">
        <v>328</v>
      </c>
      <c r="G117" s="45">
        <v>26574</v>
      </c>
      <c r="H117" s="45">
        <v>26579</v>
      </c>
      <c r="I117" s="46">
        <v>1</v>
      </c>
      <c r="J117" s="45"/>
      <c r="K117" s="47"/>
      <c r="L117" s="46">
        <v>1</v>
      </c>
      <c r="M117" s="48"/>
      <c r="N117" s="47"/>
      <c r="O117" s="44">
        <f t="shared" si="93"/>
        <v>1</v>
      </c>
      <c r="P117" s="44">
        <f t="shared" si="94"/>
        <v>10</v>
      </c>
      <c r="Q117" s="44">
        <f t="shared" si="95"/>
        <v>1972</v>
      </c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DC117" s="20" t="str">
        <f t="shared" si="96"/>
        <v/>
      </c>
      <c r="DD117" s="20" t="str">
        <f t="shared" si="97"/>
        <v/>
      </c>
      <c r="DE117" s="20" t="str">
        <f t="shared" si="98"/>
        <v/>
      </c>
      <c r="DF117" s="20" t="str">
        <f t="shared" si="99"/>
        <v/>
      </c>
      <c r="DG117" s="20" t="str">
        <f t="shared" si="100"/>
        <v/>
      </c>
      <c r="DH117" s="20" t="str">
        <f t="shared" si="101"/>
        <v/>
      </c>
      <c r="DI117" s="20" t="str">
        <f t="shared" si="102"/>
        <v/>
      </c>
      <c r="DJ117" s="20" t="str">
        <f t="shared" si="103"/>
        <v/>
      </c>
      <c r="DK117" s="20" t="str">
        <f t="shared" si="104"/>
        <v/>
      </c>
      <c r="DL117" s="20" t="str">
        <f t="shared" si="105"/>
        <v/>
      </c>
      <c r="DM117" s="20" t="str">
        <f t="shared" si="106"/>
        <v/>
      </c>
      <c r="DN117" s="20" t="str">
        <f t="shared" si="107"/>
        <v/>
      </c>
      <c r="DO117" s="20" t="str">
        <f t="shared" si="108"/>
        <v/>
      </c>
      <c r="DP117" s="20" t="str">
        <f t="shared" si="109"/>
        <v/>
      </c>
      <c r="DQ117" s="20" t="str">
        <f t="shared" si="110"/>
        <v/>
      </c>
      <c r="DR117" s="20" t="str">
        <f t="shared" si="111"/>
        <v/>
      </c>
      <c r="DS117" s="20" t="str">
        <f t="shared" si="112"/>
        <v/>
      </c>
      <c r="DT117" s="20" t="str">
        <f t="shared" si="113"/>
        <v/>
      </c>
      <c r="DU117" s="20" t="str">
        <f t="shared" si="114"/>
        <v/>
      </c>
      <c r="DV117" s="20" t="str">
        <f t="shared" si="115"/>
        <v/>
      </c>
      <c r="DW117" s="20" t="str">
        <f t="shared" si="116"/>
        <v/>
      </c>
      <c r="DX117" s="20" t="str">
        <f t="shared" si="117"/>
        <v/>
      </c>
      <c r="DY117" s="20" t="str">
        <f t="shared" si="118"/>
        <v/>
      </c>
      <c r="DZ117" s="20" t="str">
        <f t="shared" si="119"/>
        <v/>
      </c>
      <c r="EA117" s="20" t="str">
        <f t="shared" si="120"/>
        <v/>
      </c>
      <c r="EB117" s="20" t="str">
        <f t="shared" si="121"/>
        <v/>
      </c>
      <c r="EC117" s="20" t="str">
        <f t="shared" si="122"/>
        <v/>
      </c>
      <c r="ED117" s="20" t="str">
        <f t="shared" si="123"/>
        <v/>
      </c>
      <c r="EE117" s="20" t="str">
        <f t="shared" si="124"/>
        <v/>
      </c>
    </row>
    <row r="118" spans="1:135" ht="11.25" customHeight="1">
      <c r="A118" s="43" t="s">
        <v>134</v>
      </c>
      <c r="B118" s="43" t="s">
        <v>72</v>
      </c>
      <c r="C118" s="43" t="s">
        <v>555</v>
      </c>
      <c r="D118" s="43" t="s">
        <v>50</v>
      </c>
      <c r="E118" s="44">
        <v>1</v>
      </c>
      <c r="F118" s="43" t="s">
        <v>136</v>
      </c>
      <c r="G118" s="45">
        <v>26579</v>
      </c>
      <c r="H118" s="45">
        <v>26581</v>
      </c>
      <c r="I118" s="46">
        <v>1</v>
      </c>
      <c r="J118" s="45"/>
      <c r="K118" s="47"/>
      <c r="L118" s="46">
        <v>1</v>
      </c>
      <c r="M118" s="48"/>
      <c r="N118" s="47"/>
      <c r="O118" s="44">
        <f t="shared" si="93"/>
        <v>1</v>
      </c>
      <c r="P118" s="44">
        <f t="shared" si="94"/>
        <v>10</v>
      </c>
      <c r="Q118" s="44">
        <f t="shared" si="95"/>
        <v>1972</v>
      </c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DC118" s="20" t="str">
        <f t="shared" si="96"/>
        <v/>
      </c>
      <c r="DD118" s="20" t="str">
        <f t="shared" si="97"/>
        <v/>
      </c>
      <c r="DE118" s="20" t="str">
        <f t="shared" si="98"/>
        <v/>
      </c>
      <c r="DF118" s="20" t="str">
        <f t="shared" si="99"/>
        <v/>
      </c>
      <c r="DG118" s="20" t="str">
        <f t="shared" si="100"/>
        <v/>
      </c>
      <c r="DH118" s="20" t="str">
        <f t="shared" si="101"/>
        <v/>
      </c>
      <c r="DI118" s="20" t="str">
        <f t="shared" si="102"/>
        <v/>
      </c>
      <c r="DJ118" s="20" t="str">
        <f t="shared" si="103"/>
        <v/>
      </c>
      <c r="DK118" s="20" t="str">
        <f t="shared" si="104"/>
        <v/>
      </c>
      <c r="DL118" s="20" t="str">
        <f t="shared" si="105"/>
        <v/>
      </c>
      <c r="DM118" s="20" t="str">
        <f t="shared" si="106"/>
        <v/>
      </c>
      <c r="DN118" s="20" t="str">
        <f t="shared" si="107"/>
        <v/>
      </c>
      <c r="DO118" s="20" t="str">
        <f t="shared" si="108"/>
        <v/>
      </c>
      <c r="DP118" s="20" t="str">
        <f t="shared" si="109"/>
        <v/>
      </c>
      <c r="DQ118" s="20" t="str">
        <f t="shared" si="110"/>
        <v/>
      </c>
      <c r="DR118" s="20" t="str">
        <f t="shared" si="111"/>
        <v/>
      </c>
      <c r="DS118" s="20" t="str">
        <f t="shared" si="112"/>
        <v/>
      </c>
      <c r="DT118" s="20" t="str">
        <f t="shared" si="113"/>
        <v/>
      </c>
      <c r="DU118" s="20" t="str">
        <f t="shared" si="114"/>
        <v/>
      </c>
      <c r="DV118" s="20" t="str">
        <f t="shared" si="115"/>
        <v/>
      </c>
      <c r="DW118" s="20" t="str">
        <f t="shared" si="116"/>
        <v/>
      </c>
      <c r="DX118" s="20" t="str">
        <f t="shared" si="117"/>
        <v/>
      </c>
      <c r="DY118" s="20" t="str">
        <f t="shared" si="118"/>
        <v/>
      </c>
      <c r="DZ118" s="20" t="str">
        <f t="shared" si="119"/>
        <v/>
      </c>
      <c r="EA118" s="20" t="str">
        <f t="shared" si="120"/>
        <v/>
      </c>
      <c r="EB118" s="20" t="str">
        <f t="shared" si="121"/>
        <v/>
      </c>
      <c r="EC118" s="20" t="str">
        <f t="shared" si="122"/>
        <v/>
      </c>
      <c r="ED118" s="20" t="str">
        <f t="shared" si="123"/>
        <v/>
      </c>
      <c r="EE118" s="20" t="str">
        <f t="shared" si="124"/>
        <v/>
      </c>
    </row>
    <row r="119" spans="1:135" ht="11.25" customHeight="1">
      <c r="A119" s="43" t="s">
        <v>134</v>
      </c>
      <c r="B119" s="43" t="s">
        <v>72</v>
      </c>
      <c r="C119" s="43" t="s">
        <v>462</v>
      </c>
      <c r="D119" s="43" t="s">
        <v>50</v>
      </c>
      <c r="E119" s="44">
        <v>1</v>
      </c>
      <c r="F119" s="43" t="s">
        <v>136</v>
      </c>
      <c r="G119" s="45">
        <v>26593</v>
      </c>
      <c r="H119" s="45">
        <v>26598</v>
      </c>
      <c r="I119" s="46">
        <v>1</v>
      </c>
      <c r="J119" s="45"/>
      <c r="K119" s="47"/>
      <c r="L119" s="46">
        <v>1</v>
      </c>
      <c r="M119" s="48"/>
      <c r="N119" s="47"/>
      <c r="O119" s="44">
        <f t="shared" si="93"/>
        <v>3</v>
      </c>
      <c r="P119" s="44">
        <f t="shared" si="94"/>
        <v>10</v>
      </c>
      <c r="Q119" s="44">
        <f t="shared" si="95"/>
        <v>1972</v>
      </c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DC119" s="20" t="str">
        <f t="shared" si="96"/>
        <v/>
      </c>
      <c r="DD119" s="20" t="str">
        <f t="shared" si="97"/>
        <v/>
      </c>
      <c r="DE119" s="20" t="str">
        <f t="shared" si="98"/>
        <v/>
      </c>
      <c r="DF119" s="20" t="str">
        <f t="shared" si="99"/>
        <v/>
      </c>
      <c r="DG119" s="20" t="str">
        <f t="shared" si="100"/>
        <v/>
      </c>
      <c r="DH119" s="20" t="str">
        <f t="shared" si="101"/>
        <v/>
      </c>
      <c r="DI119" s="20" t="str">
        <f t="shared" si="102"/>
        <v/>
      </c>
      <c r="DJ119" s="20" t="str">
        <f t="shared" si="103"/>
        <v/>
      </c>
      <c r="DK119" s="20" t="str">
        <f t="shared" si="104"/>
        <v/>
      </c>
      <c r="DL119" s="20" t="str">
        <f t="shared" si="105"/>
        <v/>
      </c>
      <c r="DM119" s="20" t="str">
        <f t="shared" si="106"/>
        <v/>
      </c>
      <c r="DN119" s="20" t="str">
        <f t="shared" si="107"/>
        <v/>
      </c>
      <c r="DO119" s="20" t="str">
        <f t="shared" si="108"/>
        <v/>
      </c>
      <c r="DP119" s="20" t="str">
        <f t="shared" si="109"/>
        <v/>
      </c>
      <c r="DQ119" s="20" t="str">
        <f t="shared" si="110"/>
        <v/>
      </c>
      <c r="DR119" s="20" t="str">
        <f t="shared" si="111"/>
        <v/>
      </c>
      <c r="DS119" s="20" t="str">
        <f t="shared" si="112"/>
        <v/>
      </c>
      <c r="DT119" s="20" t="str">
        <f t="shared" si="113"/>
        <v/>
      </c>
      <c r="DU119" s="20" t="str">
        <f t="shared" si="114"/>
        <v/>
      </c>
      <c r="DV119" s="20" t="str">
        <f t="shared" si="115"/>
        <v/>
      </c>
      <c r="DW119" s="20" t="str">
        <f t="shared" si="116"/>
        <v/>
      </c>
      <c r="DX119" s="20" t="str">
        <f t="shared" si="117"/>
        <v/>
      </c>
      <c r="DY119" s="20" t="str">
        <f t="shared" si="118"/>
        <v/>
      </c>
      <c r="DZ119" s="20" t="str">
        <f t="shared" si="119"/>
        <v/>
      </c>
      <c r="EA119" s="20" t="str">
        <f t="shared" si="120"/>
        <v/>
      </c>
      <c r="EB119" s="20" t="str">
        <f t="shared" si="121"/>
        <v/>
      </c>
      <c r="EC119" s="20" t="str">
        <f t="shared" si="122"/>
        <v/>
      </c>
      <c r="ED119" s="20" t="str">
        <f t="shared" si="123"/>
        <v/>
      </c>
      <c r="EE119" s="20" t="str">
        <f t="shared" si="124"/>
        <v/>
      </c>
    </row>
    <row r="120" spans="1:135" ht="11.25" customHeight="1">
      <c r="A120" s="43" t="s">
        <v>134</v>
      </c>
      <c r="B120" s="43" t="s">
        <v>81</v>
      </c>
      <c r="C120" s="43" t="s">
        <v>146</v>
      </c>
      <c r="D120" s="43"/>
      <c r="E120" s="44">
        <v>1</v>
      </c>
      <c r="F120" s="43" t="s">
        <v>136</v>
      </c>
      <c r="G120" s="45">
        <v>26792</v>
      </c>
      <c r="H120" s="45"/>
      <c r="I120" s="46">
        <v>1</v>
      </c>
      <c r="J120" s="45"/>
      <c r="K120" s="47"/>
      <c r="L120" s="46">
        <v>1</v>
      </c>
      <c r="M120" s="48"/>
      <c r="N120" s="47"/>
      <c r="O120" s="44">
        <f t="shared" si="93"/>
        <v>1</v>
      </c>
      <c r="P120" s="44">
        <f t="shared" si="94"/>
        <v>5</v>
      </c>
      <c r="Q120" s="44">
        <f t="shared" si="95"/>
        <v>1973</v>
      </c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DC120" s="20" t="str">
        <f t="shared" si="96"/>
        <v/>
      </c>
      <c r="DD120" s="20" t="str">
        <f t="shared" si="97"/>
        <v/>
      </c>
      <c r="DE120" s="20" t="str">
        <f t="shared" si="98"/>
        <v/>
      </c>
      <c r="DF120" s="20" t="str">
        <f t="shared" si="99"/>
        <v/>
      </c>
      <c r="DG120" s="20" t="str">
        <f t="shared" si="100"/>
        <v/>
      </c>
      <c r="DH120" s="20" t="str">
        <f t="shared" si="101"/>
        <v/>
      </c>
      <c r="DI120" s="20" t="str">
        <f t="shared" si="102"/>
        <v/>
      </c>
      <c r="DJ120" s="20" t="str">
        <f t="shared" si="103"/>
        <v/>
      </c>
      <c r="DK120" s="20" t="str">
        <f t="shared" si="104"/>
        <v/>
      </c>
      <c r="DL120" s="20" t="str">
        <f t="shared" si="105"/>
        <v/>
      </c>
      <c r="DM120" s="20" t="str">
        <f t="shared" si="106"/>
        <v/>
      </c>
      <c r="DN120" s="20" t="str">
        <f t="shared" si="107"/>
        <v/>
      </c>
      <c r="DO120" s="20" t="str">
        <f t="shared" si="108"/>
        <v/>
      </c>
      <c r="DP120" s="20" t="str">
        <f t="shared" si="109"/>
        <v/>
      </c>
      <c r="DQ120" s="20" t="str">
        <f t="shared" si="110"/>
        <v/>
      </c>
      <c r="DR120" s="20" t="str">
        <f t="shared" si="111"/>
        <v/>
      </c>
      <c r="DS120" s="20" t="str">
        <f t="shared" si="112"/>
        <v/>
      </c>
      <c r="DT120" s="20" t="str">
        <f t="shared" si="113"/>
        <v/>
      </c>
      <c r="DU120" s="20" t="str">
        <f t="shared" si="114"/>
        <v/>
      </c>
      <c r="DV120" s="20" t="str">
        <f t="shared" si="115"/>
        <v/>
      </c>
      <c r="DW120" s="20" t="str">
        <f t="shared" si="116"/>
        <v/>
      </c>
      <c r="DX120" s="20" t="str">
        <f t="shared" si="117"/>
        <v/>
      </c>
      <c r="DY120" s="20" t="str">
        <f t="shared" si="118"/>
        <v/>
      </c>
      <c r="DZ120" s="20" t="str">
        <f t="shared" si="119"/>
        <v/>
      </c>
      <c r="EA120" s="20" t="str">
        <f t="shared" si="120"/>
        <v/>
      </c>
      <c r="EB120" s="20" t="str">
        <f t="shared" si="121"/>
        <v/>
      </c>
      <c r="EC120" s="20" t="str">
        <f t="shared" si="122"/>
        <v/>
      </c>
      <c r="ED120" s="20" t="str">
        <f t="shared" si="123"/>
        <v/>
      </c>
      <c r="EE120" s="20" t="str">
        <f t="shared" si="124"/>
        <v/>
      </c>
    </row>
    <row r="121" spans="1:135" ht="11.25" customHeight="1">
      <c r="A121" s="43" t="s">
        <v>134</v>
      </c>
      <c r="B121" s="43" t="s">
        <v>81</v>
      </c>
      <c r="C121" s="43" t="s">
        <v>150</v>
      </c>
      <c r="D121" s="43" t="s">
        <v>268</v>
      </c>
      <c r="E121" s="44">
        <v>1</v>
      </c>
      <c r="F121" s="43" t="s">
        <v>142</v>
      </c>
      <c r="G121" s="45">
        <v>26797</v>
      </c>
      <c r="H121" s="45">
        <v>26798</v>
      </c>
      <c r="I121" s="46">
        <v>1</v>
      </c>
      <c r="J121" s="45"/>
      <c r="K121" s="47"/>
      <c r="L121" s="46">
        <v>1</v>
      </c>
      <c r="M121" s="48"/>
      <c r="N121" s="47"/>
      <c r="O121" s="44">
        <f t="shared" si="93"/>
        <v>2</v>
      </c>
      <c r="P121" s="44">
        <f t="shared" si="94"/>
        <v>5</v>
      </c>
      <c r="Q121" s="44">
        <f t="shared" si="95"/>
        <v>1973</v>
      </c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DC121" s="20" t="str">
        <f t="shared" si="96"/>
        <v/>
      </c>
      <c r="DD121" s="20" t="str">
        <f t="shared" si="97"/>
        <v/>
      </c>
      <c r="DE121" s="20" t="str">
        <f t="shared" si="98"/>
        <v/>
      </c>
      <c r="DF121" s="20" t="str">
        <f t="shared" si="99"/>
        <v/>
      </c>
      <c r="DG121" s="20" t="str">
        <f t="shared" si="100"/>
        <v/>
      </c>
      <c r="DH121" s="20" t="str">
        <f t="shared" si="101"/>
        <v/>
      </c>
      <c r="DI121" s="20" t="str">
        <f t="shared" si="102"/>
        <v/>
      </c>
      <c r="DJ121" s="20" t="str">
        <f t="shared" si="103"/>
        <v/>
      </c>
      <c r="DK121" s="20" t="str">
        <f t="shared" si="104"/>
        <v/>
      </c>
      <c r="DL121" s="20" t="str">
        <f t="shared" si="105"/>
        <v/>
      </c>
      <c r="DM121" s="20" t="str">
        <f t="shared" si="106"/>
        <v/>
      </c>
      <c r="DN121" s="20" t="str">
        <f t="shared" si="107"/>
        <v/>
      </c>
      <c r="DO121" s="20" t="str">
        <f t="shared" si="108"/>
        <v/>
      </c>
      <c r="DP121" s="20" t="str">
        <f t="shared" si="109"/>
        <v/>
      </c>
      <c r="DQ121" s="20" t="str">
        <f t="shared" si="110"/>
        <v/>
      </c>
      <c r="DR121" s="20" t="str">
        <f t="shared" si="111"/>
        <v/>
      </c>
      <c r="DS121" s="20" t="str">
        <f t="shared" si="112"/>
        <v/>
      </c>
      <c r="DT121" s="20" t="str">
        <f t="shared" si="113"/>
        <v/>
      </c>
      <c r="DU121" s="20" t="str">
        <f t="shared" si="114"/>
        <v/>
      </c>
      <c r="DV121" s="20" t="str">
        <f t="shared" si="115"/>
        <v/>
      </c>
      <c r="DW121" s="20" t="str">
        <f t="shared" si="116"/>
        <v/>
      </c>
      <c r="DX121" s="20" t="str">
        <f t="shared" si="117"/>
        <v/>
      </c>
      <c r="DY121" s="20" t="str">
        <f t="shared" si="118"/>
        <v/>
      </c>
      <c r="DZ121" s="20" t="str">
        <f t="shared" si="119"/>
        <v/>
      </c>
      <c r="EA121" s="20" t="str">
        <f t="shared" si="120"/>
        <v/>
      </c>
      <c r="EB121" s="20" t="str">
        <f t="shared" si="121"/>
        <v/>
      </c>
      <c r="EC121" s="20" t="str">
        <f t="shared" si="122"/>
        <v/>
      </c>
      <c r="ED121" s="20" t="str">
        <f t="shared" si="123"/>
        <v/>
      </c>
      <c r="EE121" s="20" t="str">
        <f t="shared" si="124"/>
        <v/>
      </c>
    </row>
    <row r="122" spans="1:135" ht="11.25" customHeight="1">
      <c r="A122" s="43" t="s">
        <v>134</v>
      </c>
      <c r="B122" s="43" t="s">
        <v>81</v>
      </c>
      <c r="C122" s="43" t="s">
        <v>146</v>
      </c>
      <c r="D122" s="43"/>
      <c r="E122" s="44">
        <v>1</v>
      </c>
      <c r="F122" s="43" t="s">
        <v>136</v>
      </c>
      <c r="G122" s="45">
        <v>26929</v>
      </c>
      <c r="H122" s="45"/>
      <c r="I122" s="46">
        <v>1</v>
      </c>
      <c r="J122" s="45"/>
      <c r="K122" s="47"/>
      <c r="L122" s="46">
        <v>1</v>
      </c>
      <c r="M122" s="48"/>
      <c r="N122" s="47"/>
      <c r="O122" s="44">
        <f t="shared" si="93"/>
        <v>3</v>
      </c>
      <c r="P122" s="44">
        <f t="shared" si="94"/>
        <v>9</v>
      </c>
      <c r="Q122" s="44">
        <f t="shared" si="95"/>
        <v>1973</v>
      </c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DC122" s="20" t="str">
        <f t="shared" si="96"/>
        <v/>
      </c>
      <c r="DD122" s="20" t="str">
        <f t="shared" si="97"/>
        <v/>
      </c>
      <c r="DE122" s="20" t="str">
        <f t="shared" si="98"/>
        <v/>
      </c>
      <c r="DF122" s="20" t="str">
        <f t="shared" si="99"/>
        <v/>
      </c>
      <c r="DG122" s="20" t="str">
        <f t="shared" si="100"/>
        <v/>
      </c>
      <c r="DH122" s="20" t="str">
        <f t="shared" si="101"/>
        <v/>
      </c>
      <c r="DI122" s="20" t="str">
        <f t="shared" si="102"/>
        <v/>
      </c>
      <c r="DJ122" s="20" t="str">
        <f t="shared" si="103"/>
        <v/>
      </c>
      <c r="DK122" s="20" t="str">
        <f t="shared" si="104"/>
        <v/>
      </c>
      <c r="DL122" s="20" t="str">
        <f t="shared" si="105"/>
        <v/>
      </c>
      <c r="DM122" s="20" t="str">
        <f t="shared" si="106"/>
        <v/>
      </c>
      <c r="DN122" s="20" t="str">
        <f t="shared" si="107"/>
        <v/>
      </c>
      <c r="DO122" s="20" t="str">
        <f t="shared" si="108"/>
        <v/>
      </c>
      <c r="DP122" s="20" t="str">
        <f t="shared" si="109"/>
        <v/>
      </c>
      <c r="DQ122" s="20" t="str">
        <f t="shared" si="110"/>
        <v/>
      </c>
      <c r="DR122" s="20" t="str">
        <f t="shared" si="111"/>
        <v/>
      </c>
      <c r="DS122" s="20" t="str">
        <f t="shared" si="112"/>
        <v/>
      </c>
      <c r="DT122" s="20" t="str">
        <f t="shared" si="113"/>
        <v/>
      </c>
      <c r="DU122" s="20" t="str">
        <f t="shared" si="114"/>
        <v/>
      </c>
      <c r="DV122" s="20" t="str">
        <f t="shared" si="115"/>
        <v/>
      </c>
      <c r="DW122" s="20" t="str">
        <f t="shared" si="116"/>
        <v/>
      </c>
      <c r="DX122" s="20" t="str">
        <f t="shared" si="117"/>
        <v/>
      </c>
      <c r="DY122" s="20" t="str">
        <f t="shared" si="118"/>
        <v/>
      </c>
      <c r="DZ122" s="20" t="str">
        <f t="shared" si="119"/>
        <v/>
      </c>
      <c r="EA122" s="20" t="str">
        <f t="shared" si="120"/>
        <v/>
      </c>
      <c r="EB122" s="20" t="str">
        <f t="shared" si="121"/>
        <v/>
      </c>
      <c r="EC122" s="20" t="str">
        <f t="shared" si="122"/>
        <v/>
      </c>
      <c r="ED122" s="20" t="str">
        <f t="shared" si="123"/>
        <v/>
      </c>
      <c r="EE122" s="20" t="str">
        <f t="shared" si="124"/>
        <v/>
      </c>
    </row>
    <row r="123" spans="1:135" ht="11.25" customHeight="1">
      <c r="A123" s="43" t="s">
        <v>134</v>
      </c>
      <c r="B123" s="43" t="s">
        <v>72</v>
      </c>
      <c r="C123" s="43" t="s">
        <v>281</v>
      </c>
      <c r="D123" s="43" t="s">
        <v>50</v>
      </c>
      <c r="E123" s="44">
        <v>2</v>
      </c>
      <c r="F123" s="43" t="s">
        <v>136</v>
      </c>
      <c r="G123" s="45">
        <v>26931</v>
      </c>
      <c r="H123" s="45">
        <v>26937</v>
      </c>
      <c r="I123" s="46">
        <v>1</v>
      </c>
      <c r="J123" s="45"/>
      <c r="K123" s="47"/>
      <c r="L123" s="46">
        <v>1</v>
      </c>
      <c r="M123" s="48"/>
      <c r="N123" s="47"/>
      <c r="O123" s="44">
        <f t="shared" si="93"/>
        <v>3</v>
      </c>
      <c r="P123" s="44">
        <f t="shared" si="94"/>
        <v>9</v>
      </c>
      <c r="Q123" s="44">
        <f t="shared" si="95"/>
        <v>1973</v>
      </c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DC123" s="20" t="str">
        <f t="shared" si="96"/>
        <v/>
      </c>
      <c r="DD123" s="20" t="str">
        <f t="shared" si="97"/>
        <v/>
      </c>
      <c r="DE123" s="20" t="str">
        <f t="shared" si="98"/>
        <v/>
      </c>
      <c r="DF123" s="20" t="str">
        <f t="shared" si="99"/>
        <v/>
      </c>
      <c r="DG123" s="20" t="str">
        <f t="shared" si="100"/>
        <v/>
      </c>
      <c r="DH123" s="20" t="str">
        <f t="shared" si="101"/>
        <v/>
      </c>
      <c r="DI123" s="20" t="str">
        <f t="shared" si="102"/>
        <v/>
      </c>
      <c r="DJ123" s="20" t="str">
        <f t="shared" si="103"/>
        <v/>
      </c>
      <c r="DK123" s="20" t="str">
        <f t="shared" si="104"/>
        <v/>
      </c>
      <c r="DL123" s="20" t="str">
        <f t="shared" si="105"/>
        <v/>
      </c>
      <c r="DM123" s="20" t="str">
        <f t="shared" si="106"/>
        <v/>
      </c>
      <c r="DN123" s="20" t="str">
        <f t="shared" si="107"/>
        <v/>
      </c>
      <c r="DO123" s="20" t="str">
        <f t="shared" si="108"/>
        <v/>
      </c>
      <c r="DP123" s="20" t="str">
        <f t="shared" si="109"/>
        <v/>
      </c>
      <c r="DQ123" s="20" t="str">
        <f t="shared" si="110"/>
        <v/>
      </c>
      <c r="DR123" s="20" t="str">
        <f t="shared" si="111"/>
        <v/>
      </c>
      <c r="DS123" s="20" t="str">
        <f t="shared" si="112"/>
        <v/>
      </c>
      <c r="DT123" s="20" t="str">
        <f t="shared" si="113"/>
        <v/>
      </c>
      <c r="DU123" s="20" t="str">
        <f t="shared" si="114"/>
        <v/>
      </c>
      <c r="DV123" s="20" t="str">
        <f t="shared" si="115"/>
        <v/>
      </c>
      <c r="DW123" s="20" t="str">
        <f t="shared" si="116"/>
        <v/>
      </c>
      <c r="DX123" s="20" t="str">
        <f t="shared" si="117"/>
        <v/>
      </c>
      <c r="DY123" s="20" t="str">
        <f t="shared" si="118"/>
        <v/>
      </c>
      <c r="DZ123" s="20" t="str">
        <f t="shared" si="119"/>
        <v/>
      </c>
      <c r="EA123" s="20" t="str">
        <f t="shared" si="120"/>
        <v/>
      </c>
      <c r="EB123" s="20" t="str">
        <f t="shared" si="121"/>
        <v/>
      </c>
      <c r="EC123" s="20" t="str">
        <f t="shared" si="122"/>
        <v/>
      </c>
      <c r="ED123" s="20" t="str">
        <f t="shared" si="123"/>
        <v/>
      </c>
      <c r="EE123" s="20" t="str">
        <f t="shared" si="124"/>
        <v/>
      </c>
    </row>
    <row r="124" spans="1:135" ht="11.25" customHeight="1">
      <c r="A124" s="43" t="s">
        <v>134</v>
      </c>
      <c r="B124" s="43" t="s">
        <v>72</v>
      </c>
      <c r="C124" s="43" t="s">
        <v>50</v>
      </c>
      <c r="D124" s="43"/>
      <c r="E124" s="44">
        <v>1</v>
      </c>
      <c r="F124" s="43" t="s">
        <v>136</v>
      </c>
      <c r="G124" s="45">
        <v>26952</v>
      </c>
      <c r="H124" s="45"/>
      <c r="I124" s="46">
        <v>1</v>
      </c>
      <c r="J124" s="45"/>
      <c r="K124" s="47"/>
      <c r="L124" s="46">
        <v>1</v>
      </c>
      <c r="M124" s="48"/>
      <c r="N124" s="47"/>
      <c r="O124" s="44">
        <f t="shared" si="93"/>
        <v>2</v>
      </c>
      <c r="P124" s="44">
        <f t="shared" si="94"/>
        <v>10</v>
      </c>
      <c r="Q124" s="44">
        <f t="shared" si="95"/>
        <v>1973</v>
      </c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DC124" s="20" t="str">
        <f t="shared" si="96"/>
        <v/>
      </c>
      <c r="DD124" s="20" t="str">
        <f t="shared" si="97"/>
        <v/>
      </c>
      <c r="DE124" s="20" t="str">
        <f t="shared" si="98"/>
        <v/>
      </c>
      <c r="DF124" s="20" t="str">
        <f t="shared" si="99"/>
        <v/>
      </c>
      <c r="DG124" s="20" t="str">
        <f t="shared" si="100"/>
        <v/>
      </c>
      <c r="DH124" s="20" t="str">
        <f t="shared" si="101"/>
        <v/>
      </c>
      <c r="DI124" s="20" t="str">
        <f t="shared" si="102"/>
        <v/>
      </c>
      <c r="DJ124" s="20" t="str">
        <f t="shared" si="103"/>
        <v/>
      </c>
      <c r="DK124" s="20" t="str">
        <f t="shared" si="104"/>
        <v/>
      </c>
      <c r="DL124" s="20" t="str">
        <f t="shared" si="105"/>
        <v/>
      </c>
      <c r="DM124" s="20" t="str">
        <f t="shared" si="106"/>
        <v/>
      </c>
      <c r="DN124" s="20" t="str">
        <f t="shared" si="107"/>
        <v/>
      </c>
      <c r="DO124" s="20" t="str">
        <f t="shared" si="108"/>
        <v/>
      </c>
      <c r="DP124" s="20" t="str">
        <f t="shared" si="109"/>
        <v/>
      </c>
      <c r="DQ124" s="20" t="str">
        <f t="shared" si="110"/>
        <v/>
      </c>
      <c r="DR124" s="20" t="str">
        <f t="shared" si="111"/>
        <v/>
      </c>
      <c r="DS124" s="20" t="str">
        <f t="shared" si="112"/>
        <v/>
      </c>
      <c r="DT124" s="20" t="str">
        <f t="shared" si="113"/>
        <v/>
      </c>
      <c r="DU124" s="20" t="str">
        <f t="shared" si="114"/>
        <v/>
      </c>
      <c r="DV124" s="20" t="str">
        <f t="shared" si="115"/>
        <v/>
      </c>
      <c r="DW124" s="20" t="str">
        <f t="shared" si="116"/>
        <v/>
      </c>
      <c r="DX124" s="20" t="str">
        <f t="shared" si="117"/>
        <v/>
      </c>
      <c r="DY124" s="20" t="str">
        <f t="shared" si="118"/>
        <v/>
      </c>
      <c r="DZ124" s="20" t="str">
        <f t="shared" si="119"/>
        <v/>
      </c>
      <c r="EA124" s="20" t="str">
        <f t="shared" si="120"/>
        <v/>
      </c>
      <c r="EB124" s="20" t="str">
        <f t="shared" si="121"/>
        <v/>
      </c>
      <c r="EC124" s="20" t="str">
        <f t="shared" si="122"/>
        <v/>
      </c>
      <c r="ED124" s="20" t="str">
        <f t="shared" si="123"/>
        <v/>
      </c>
      <c r="EE124" s="20" t="str">
        <f t="shared" si="124"/>
        <v/>
      </c>
    </row>
    <row r="125" spans="1:135" ht="11.25" customHeight="1">
      <c r="A125" s="43" t="s">
        <v>134</v>
      </c>
      <c r="B125" s="43" t="s">
        <v>72</v>
      </c>
      <c r="C125" s="43" t="s">
        <v>463</v>
      </c>
      <c r="D125" s="43" t="s">
        <v>50</v>
      </c>
      <c r="E125" s="44">
        <v>1</v>
      </c>
      <c r="F125" s="43" t="s">
        <v>136</v>
      </c>
      <c r="G125" s="45">
        <v>27312</v>
      </c>
      <c r="H125" s="45">
        <v>27315</v>
      </c>
      <c r="I125" s="46">
        <v>1</v>
      </c>
      <c r="J125" s="45"/>
      <c r="K125" s="47"/>
      <c r="L125" s="46">
        <v>1</v>
      </c>
      <c r="M125" s="48"/>
      <c r="N125" s="47"/>
      <c r="O125" s="44">
        <f t="shared" si="93"/>
        <v>1</v>
      </c>
      <c r="P125" s="44">
        <f t="shared" si="94"/>
        <v>10</v>
      </c>
      <c r="Q125" s="44">
        <f t="shared" si="95"/>
        <v>1974</v>
      </c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DC125" s="20" t="str">
        <f t="shared" si="96"/>
        <v/>
      </c>
      <c r="DD125" s="20" t="str">
        <f t="shared" si="97"/>
        <v/>
      </c>
      <c r="DE125" s="20" t="str">
        <f t="shared" si="98"/>
        <v/>
      </c>
      <c r="DF125" s="20" t="str">
        <f t="shared" si="99"/>
        <v/>
      </c>
      <c r="DG125" s="20" t="str">
        <f t="shared" si="100"/>
        <v/>
      </c>
      <c r="DH125" s="20" t="str">
        <f t="shared" si="101"/>
        <v/>
      </c>
      <c r="DI125" s="20" t="str">
        <f t="shared" si="102"/>
        <v/>
      </c>
      <c r="DJ125" s="20" t="str">
        <f t="shared" si="103"/>
        <v/>
      </c>
      <c r="DK125" s="20" t="str">
        <f t="shared" si="104"/>
        <v/>
      </c>
      <c r="DL125" s="20" t="str">
        <f t="shared" si="105"/>
        <v/>
      </c>
      <c r="DM125" s="20" t="str">
        <f t="shared" si="106"/>
        <v/>
      </c>
      <c r="DN125" s="20" t="str">
        <f t="shared" si="107"/>
        <v/>
      </c>
      <c r="DO125" s="20" t="str">
        <f t="shared" si="108"/>
        <v/>
      </c>
      <c r="DP125" s="20" t="str">
        <f t="shared" si="109"/>
        <v/>
      </c>
      <c r="DQ125" s="20" t="str">
        <f t="shared" si="110"/>
        <v/>
      </c>
      <c r="DR125" s="20" t="str">
        <f t="shared" si="111"/>
        <v/>
      </c>
      <c r="DS125" s="20" t="str">
        <f t="shared" si="112"/>
        <v/>
      </c>
      <c r="DT125" s="20" t="str">
        <f t="shared" si="113"/>
        <v/>
      </c>
      <c r="DU125" s="20" t="str">
        <f t="shared" si="114"/>
        <v/>
      </c>
      <c r="DV125" s="20" t="str">
        <f t="shared" si="115"/>
        <v/>
      </c>
      <c r="DW125" s="20" t="str">
        <f t="shared" si="116"/>
        <v/>
      </c>
      <c r="DX125" s="20" t="str">
        <f t="shared" si="117"/>
        <v/>
      </c>
      <c r="DY125" s="20" t="str">
        <f t="shared" si="118"/>
        <v/>
      </c>
      <c r="DZ125" s="20" t="str">
        <f t="shared" si="119"/>
        <v/>
      </c>
      <c r="EA125" s="20" t="str">
        <f t="shared" si="120"/>
        <v/>
      </c>
      <c r="EB125" s="20" t="str">
        <f t="shared" si="121"/>
        <v/>
      </c>
      <c r="EC125" s="20" t="str">
        <f t="shared" si="122"/>
        <v/>
      </c>
      <c r="ED125" s="20" t="str">
        <f t="shared" si="123"/>
        <v/>
      </c>
      <c r="EE125" s="20" t="str">
        <f t="shared" si="124"/>
        <v/>
      </c>
    </row>
    <row r="126" spans="1:135" ht="11.25" customHeight="1">
      <c r="A126" s="43" t="s">
        <v>134</v>
      </c>
      <c r="B126" s="43" t="s">
        <v>74</v>
      </c>
      <c r="C126" s="43" t="s">
        <v>51</v>
      </c>
      <c r="D126" s="43"/>
      <c r="E126" s="44">
        <v>1</v>
      </c>
      <c r="F126" s="43" t="s">
        <v>136</v>
      </c>
      <c r="G126" s="45">
        <v>27313</v>
      </c>
      <c r="H126" s="45">
        <v>27314</v>
      </c>
      <c r="I126" s="46">
        <v>1</v>
      </c>
      <c r="J126" s="45"/>
      <c r="K126" s="47"/>
      <c r="L126" s="46">
        <v>1</v>
      </c>
      <c r="M126" s="48"/>
      <c r="N126" s="47"/>
      <c r="O126" s="44">
        <f t="shared" si="93"/>
        <v>2</v>
      </c>
      <c r="P126" s="44">
        <f t="shared" si="94"/>
        <v>10</v>
      </c>
      <c r="Q126" s="44">
        <f t="shared" si="95"/>
        <v>1974</v>
      </c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DC126" s="20" t="str">
        <f t="shared" si="96"/>
        <v/>
      </c>
      <c r="DD126" s="20" t="str">
        <f t="shared" si="97"/>
        <v/>
      </c>
      <c r="DE126" s="20" t="str">
        <f t="shared" si="98"/>
        <v/>
      </c>
      <c r="DF126" s="20" t="str">
        <f t="shared" si="99"/>
        <v/>
      </c>
      <c r="DG126" s="20" t="str">
        <f t="shared" si="100"/>
        <v/>
      </c>
      <c r="DH126" s="20" t="str">
        <f t="shared" si="101"/>
        <v/>
      </c>
      <c r="DI126" s="20" t="str">
        <f t="shared" si="102"/>
        <v/>
      </c>
      <c r="DJ126" s="20" t="str">
        <f t="shared" si="103"/>
        <v/>
      </c>
      <c r="DK126" s="20" t="str">
        <f t="shared" si="104"/>
        <v/>
      </c>
      <c r="DL126" s="20" t="str">
        <f t="shared" si="105"/>
        <v/>
      </c>
      <c r="DM126" s="20" t="str">
        <f t="shared" si="106"/>
        <v/>
      </c>
      <c r="DN126" s="20" t="str">
        <f t="shared" si="107"/>
        <v/>
      </c>
      <c r="DO126" s="20" t="str">
        <f t="shared" si="108"/>
        <v/>
      </c>
      <c r="DP126" s="20" t="str">
        <f t="shared" si="109"/>
        <v/>
      </c>
      <c r="DQ126" s="20" t="str">
        <f t="shared" si="110"/>
        <v/>
      </c>
      <c r="DR126" s="20" t="str">
        <f t="shared" si="111"/>
        <v/>
      </c>
      <c r="DS126" s="20" t="str">
        <f t="shared" si="112"/>
        <v/>
      </c>
      <c r="DT126" s="20" t="str">
        <f t="shared" si="113"/>
        <v/>
      </c>
      <c r="DU126" s="20" t="str">
        <f t="shared" si="114"/>
        <v/>
      </c>
      <c r="DV126" s="20" t="str">
        <f t="shared" si="115"/>
        <v/>
      </c>
      <c r="DW126" s="20" t="str">
        <f t="shared" si="116"/>
        <v/>
      </c>
      <c r="DX126" s="20" t="str">
        <f t="shared" si="117"/>
        <v/>
      </c>
      <c r="DY126" s="20" t="str">
        <f t="shared" si="118"/>
        <v/>
      </c>
      <c r="DZ126" s="20" t="str">
        <f t="shared" si="119"/>
        <v/>
      </c>
      <c r="EA126" s="20" t="str">
        <f t="shared" si="120"/>
        <v/>
      </c>
      <c r="EB126" s="20" t="str">
        <f t="shared" si="121"/>
        <v/>
      </c>
      <c r="EC126" s="20" t="str">
        <f t="shared" si="122"/>
        <v/>
      </c>
      <c r="ED126" s="20" t="str">
        <f t="shared" si="123"/>
        <v/>
      </c>
      <c r="EE126" s="20" t="str">
        <f t="shared" si="124"/>
        <v/>
      </c>
    </row>
    <row r="127" spans="1:135" ht="11.25" customHeight="1">
      <c r="A127" s="43" t="s">
        <v>134</v>
      </c>
      <c r="B127" s="43" t="s">
        <v>72</v>
      </c>
      <c r="C127" s="43" t="s">
        <v>462</v>
      </c>
      <c r="D127" s="43" t="s">
        <v>50</v>
      </c>
      <c r="E127" s="44">
        <v>1</v>
      </c>
      <c r="F127" s="43" t="s">
        <v>136</v>
      </c>
      <c r="G127" s="45">
        <v>27518</v>
      </c>
      <c r="H127" s="45">
        <v>27519</v>
      </c>
      <c r="I127" s="46">
        <v>1</v>
      </c>
      <c r="J127" s="45"/>
      <c r="K127" s="47"/>
      <c r="L127" s="46">
        <v>1</v>
      </c>
      <c r="M127" s="48"/>
      <c r="N127" s="47"/>
      <c r="O127" s="44">
        <f t="shared" si="93"/>
        <v>1</v>
      </c>
      <c r="P127" s="44">
        <f t="shared" si="94"/>
        <v>5</v>
      </c>
      <c r="Q127" s="44">
        <f t="shared" si="95"/>
        <v>1975</v>
      </c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DC127" s="20" t="str">
        <f t="shared" si="96"/>
        <v/>
      </c>
      <c r="DD127" s="20" t="str">
        <f t="shared" si="97"/>
        <v/>
      </c>
      <c r="DE127" s="20" t="str">
        <f t="shared" si="98"/>
        <v/>
      </c>
      <c r="DF127" s="20" t="str">
        <f t="shared" si="99"/>
        <v/>
      </c>
      <c r="DG127" s="20" t="str">
        <f t="shared" si="100"/>
        <v/>
      </c>
      <c r="DH127" s="20" t="str">
        <f t="shared" si="101"/>
        <v/>
      </c>
      <c r="DI127" s="20" t="str">
        <f t="shared" si="102"/>
        <v/>
      </c>
      <c r="DJ127" s="20" t="str">
        <f t="shared" si="103"/>
        <v/>
      </c>
      <c r="DK127" s="20" t="str">
        <f t="shared" si="104"/>
        <v/>
      </c>
      <c r="DL127" s="20" t="str">
        <f t="shared" si="105"/>
        <v/>
      </c>
      <c r="DM127" s="20" t="str">
        <f t="shared" si="106"/>
        <v/>
      </c>
      <c r="DN127" s="20" t="str">
        <f t="shared" si="107"/>
        <v/>
      </c>
      <c r="DO127" s="20" t="str">
        <f t="shared" si="108"/>
        <v/>
      </c>
      <c r="DP127" s="20" t="str">
        <f t="shared" si="109"/>
        <v/>
      </c>
      <c r="DQ127" s="20" t="str">
        <f t="shared" si="110"/>
        <v/>
      </c>
      <c r="DR127" s="20" t="str">
        <f t="shared" si="111"/>
        <v/>
      </c>
      <c r="DS127" s="20" t="str">
        <f t="shared" si="112"/>
        <v/>
      </c>
      <c r="DT127" s="20" t="str">
        <f t="shared" si="113"/>
        <v/>
      </c>
      <c r="DU127" s="20" t="str">
        <f t="shared" si="114"/>
        <v/>
      </c>
      <c r="DV127" s="20" t="str">
        <f t="shared" si="115"/>
        <v/>
      </c>
      <c r="DW127" s="20" t="str">
        <f t="shared" si="116"/>
        <v/>
      </c>
      <c r="DX127" s="20" t="str">
        <f t="shared" si="117"/>
        <v/>
      </c>
      <c r="DY127" s="20" t="str">
        <f t="shared" si="118"/>
        <v/>
      </c>
      <c r="DZ127" s="20" t="str">
        <f t="shared" si="119"/>
        <v/>
      </c>
      <c r="EA127" s="20" t="str">
        <f t="shared" si="120"/>
        <v/>
      </c>
      <c r="EB127" s="20" t="str">
        <f t="shared" si="121"/>
        <v/>
      </c>
      <c r="EC127" s="20" t="str">
        <f t="shared" si="122"/>
        <v/>
      </c>
      <c r="ED127" s="20" t="str">
        <f t="shared" si="123"/>
        <v/>
      </c>
      <c r="EE127" s="20" t="str">
        <f t="shared" si="124"/>
        <v/>
      </c>
    </row>
    <row r="128" spans="1:135" ht="11.25" customHeight="1">
      <c r="A128" s="43" t="s">
        <v>134</v>
      </c>
      <c r="B128" s="43" t="s">
        <v>72</v>
      </c>
      <c r="C128" s="43" t="s">
        <v>464</v>
      </c>
      <c r="D128" s="43" t="s">
        <v>50</v>
      </c>
      <c r="E128" s="44">
        <v>1</v>
      </c>
      <c r="F128" s="43" t="s">
        <v>136</v>
      </c>
      <c r="G128" s="45">
        <v>27531</v>
      </c>
      <c r="H128" s="45"/>
      <c r="I128" s="46">
        <v>1</v>
      </c>
      <c r="J128" s="45"/>
      <c r="K128" s="47"/>
      <c r="L128" s="46">
        <v>1</v>
      </c>
      <c r="M128" s="48"/>
      <c r="N128" s="47"/>
      <c r="O128" s="44">
        <f t="shared" si="93"/>
        <v>2</v>
      </c>
      <c r="P128" s="44">
        <f t="shared" si="94"/>
        <v>5</v>
      </c>
      <c r="Q128" s="44">
        <f t="shared" si="95"/>
        <v>1975</v>
      </c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DC128" s="20" t="str">
        <f t="shared" si="96"/>
        <v/>
      </c>
      <c r="DD128" s="20" t="str">
        <f t="shared" si="97"/>
        <v/>
      </c>
      <c r="DE128" s="20" t="str">
        <f t="shared" si="98"/>
        <v/>
      </c>
      <c r="DF128" s="20" t="str">
        <f t="shared" si="99"/>
        <v/>
      </c>
      <c r="DG128" s="20" t="str">
        <f t="shared" si="100"/>
        <v/>
      </c>
      <c r="DH128" s="20" t="str">
        <f t="shared" si="101"/>
        <v/>
      </c>
      <c r="DI128" s="20" t="str">
        <f t="shared" si="102"/>
        <v/>
      </c>
      <c r="DJ128" s="20" t="str">
        <f t="shared" si="103"/>
        <v/>
      </c>
      <c r="DK128" s="20" t="str">
        <f t="shared" si="104"/>
        <v/>
      </c>
      <c r="DL128" s="20" t="str">
        <f t="shared" si="105"/>
        <v/>
      </c>
      <c r="DM128" s="20" t="str">
        <f t="shared" si="106"/>
        <v/>
      </c>
      <c r="DN128" s="20" t="str">
        <f t="shared" si="107"/>
        <v/>
      </c>
      <c r="DO128" s="20" t="str">
        <f t="shared" si="108"/>
        <v/>
      </c>
      <c r="DP128" s="20" t="str">
        <f t="shared" si="109"/>
        <v/>
      </c>
      <c r="DQ128" s="20" t="str">
        <f t="shared" si="110"/>
        <v/>
      </c>
      <c r="DR128" s="20" t="str">
        <f t="shared" si="111"/>
        <v/>
      </c>
      <c r="DS128" s="20" t="str">
        <f t="shared" si="112"/>
        <v/>
      </c>
      <c r="DT128" s="20" t="str">
        <f t="shared" si="113"/>
        <v/>
      </c>
      <c r="DU128" s="20" t="str">
        <f t="shared" si="114"/>
        <v/>
      </c>
      <c r="DV128" s="20" t="str">
        <f t="shared" si="115"/>
        <v/>
      </c>
      <c r="DW128" s="20" t="str">
        <f t="shared" si="116"/>
        <v/>
      </c>
      <c r="DX128" s="20" t="str">
        <f t="shared" si="117"/>
        <v/>
      </c>
      <c r="DY128" s="20" t="str">
        <f t="shared" si="118"/>
        <v/>
      </c>
      <c r="DZ128" s="20" t="str">
        <f t="shared" si="119"/>
        <v/>
      </c>
      <c r="EA128" s="20" t="str">
        <f t="shared" si="120"/>
        <v/>
      </c>
      <c r="EB128" s="20" t="str">
        <f t="shared" si="121"/>
        <v/>
      </c>
      <c r="EC128" s="20" t="str">
        <f t="shared" si="122"/>
        <v/>
      </c>
      <c r="ED128" s="20" t="str">
        <f t="shared" si="123"/>
        <v/>
      </c>
      <c r="EE128" s="20" t="str">
        <f t="shared" si="124"/>
        <v/>
      </c>
    </row>
    <row r="129" spans="1:135" ht="11.25" customHeight="1">
      <c r="A129" s="43" t="s">
        <v>134</v>
      </c>
      <c r="B129" s="43" t="s">
        <v>72</v>
      </c>
      <c r="C129" s="43" t="s">
        <v>465</v>
      </c>
      <c r="D129" s="43" t="s">
        <v>50</v>
      </c>
      <c r="E129" s="44">
        <v>1</v>
      </c>
      <c r="F129" s="43" t="s">
        <v>136</v>
      </c>
      <c r="G129" s="45">
        <v>27666</v>
      </c>
      <c r="H129" s="45">
        <v>27668</v>
      </c>
      <c r="I129" s="46">
        <v>1</v>
      </c>
      <c r="J129" s="45"/>
      <c r="K129" s="47"/>
      <c r="L129" s="46">
        <v>1</v>
      </c>
      <c r="M129" s="48"/>
      <c r="N129" s="47"/>
      <c r="O129" s="44">
        <f t="shared" si="93"/>
        <v>3</v>
      </c>
      <c r="P129" s="44">
        <f t="shared" si="94"/>
        <v>9</v>
      </c>
      <c r="Q129" s="44">
        <f t="shared" si="95"/>
        <v>1975</v>
      </c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DC129" s="20" t="str">
        <f t="shared" si="96"/>
        <v/>
      </c>
      <c r="DD129" s="20" t="str">
        <f t="shared" si="97"/>
        <v/>
      </c>
      <c r="DE129" s="20" t="str">
        <f t="shared" si="98"/>
        <v/>
      </c>
      <c r="DF129" s="20" t="str">
        <f t="shared" si="99"/>
        <v/>
      </c>
      <c r="DG129" s="20" t="str">
        <f t="shared" si="100"/>
        <v/>
      </c>
      <c r="DH129" s="20" t="str">
        <f t="shared" si="101"/>
        <v/>
      </c>
      <c r="DI129" s="20" t="str">
        <f t="shared" si="102"/>
        <v/>
      </c>
      <c r="DJ129" s="20" t="str">
        <f t="shared" si="103"/>
        <v/>
      </c>
      <c r="DK129" s="20" t="str">
        <f t="shared" si="104"/>
        <v/>
      </c>
      <c r="DL129" s="20" t="str">
        <f t="shared" si="105"/>
        <v/>
      </c>
      <c r="DM129" s="20" t="str">
        <f t="shared" si="106"/>
        <v/>
      </c>
      <c r="DN129" s="20" t="str">
        <f t="shared" si="107"/>
        <v/>
      </c>
      <c r="DO129" s="20" t="str">
        <f t="shared" si="108"/>
        <v/>
      </c>
      <c r="DP129" s="20" t="str">
        <f t="shared" si="109"/>
        <v/>
      </c>
      <c r="DQ129" s="20" t="str">
        <f t="shared" si="110"/>
        <v/>
      </c>
      <c r="DR129" s="20" t="str">
        <f t="shared" si="111"/>
        <v/>
      </c>
      <c r="DS129" s="20" t="str">
        <f t="shared" si="112"/>
        <v/>
      </c>
      <c r="DT129" s="20" t="str">
        <f t="shared" si="113"/>
        <v/>
      </c>
      <c r="DU129" s="20" t="str">
        <f t="shared" si="114"/>
        <v/>
      </c>
      <c r="DV129" s="20" t="str">
        <f t="shared" si="115"/>
        <v/>
      </c>
      <c r="DW129" s="20" t="str">
        <f t="shared" si="116"/>
        <v/>
      </c>
      <c r="DX129" s="20" t="str">
        <f t="shared" si="117"/>
        <v/>
      </c>
      <c r="DY129" s="20" t="str">
        <f t="shared" si="118"/>
        <v/>
      </c>
      <c r="DZ129" s="20" t="str">
        <f t="shared" si="119"/>
        <v/>
      </c>
      <c r="EA129" s="20" t="str">
        <f t="shared" si="120"/>
        <v/>
      </c>
      <c r="EB129" s="20" t="str">
        <f t="shared" si="121"/>
        <v/>
      </c>
      <c r="EC129" s="20" t="str">
        <f t="shared" si="122"/>
        <v/>
      </c>
      <c r="ED129" s="20" t="str">
        <f t="shared" si="123"/>
        <v/>
      </c>
      <c r="EE129" s="20" t="str">
        <f t="shared" si="124"/>
        <v/>
      </c>
    </row>
    <row r="130" spans="1:135" ht="11.25" customHeight="1">
      <c r="A130" s="43" t="s">
        <v>134</v>
      </c>
      <c r="B130" s="43" t="s">
        <v>72</v>
      </c>
      <c r="C130" s="43" t="s">
        <v>303</v>
      </c>
      <c r="D130" s="43" t="s">
        <v>50</v>
      </c>
      <c r="E130" s="44">
        <v>1</v>
      </c>
      <c r="F130" s="43" t="s">
        <v>136</v>
      </c>
      <c r="G130" s="45">
        <v>27677</v>
      </c>
      <c r="H130" s="45">
        <v>27683</v>
      </c>
      <c r="I130" s="46">
        <v>1</v>
      </c>
      <c r="J130" s="45"/>
      <c r="K130" s="47"/>
      <c r="L130" s="46">
        <v>1</v>
      </c>
      <c r="M130" s="48"/>
      <c r="N130" s="47"/>
      <c r="O130" s="44">
        <f t="shared" si="93"/>
        <v>1</v>
      </c>
      <c r="P130" s="44">
        <f t="shared" si="94"/>
        <v>10</v>
      </c>
      <c r="Q130" s="44">
        <f t="shared" si="95"/>
        <v>1975</v>
      </c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DC130" s="20" t="str">
        <f t="shared" ref="DC130:DC162" si="125">IF(Q130=1977,IF($E130=0,"",$E130),"")</f>
        <v/>
      </c>
      <c r="DD130" s="20" t="str">
        <f t="shared" ref="DD130:DD162" si="126">IF(Q130=1978,IF($E130=0,"",$E130),"")</f>
        <v/>
      </c>
      <c r="DE130" s="20" t="str">
        <f t="shared" ref="DE130:DE162" si="127">IF(Q130=1979,IF($E130=0,"",$E130),"")</f>
        <v/>
      </c>
      <c r="DF130" s="20" t="str">
        <f t="shared" ref="DF130:DF162" si="128">IF(Q130=1980,IF($E130=0,"",$E130),"")</f>
        <v/>
      </c>
      <c r="DG130" s="20" t="str">
        <f t="shared" ref="DG130:DG162" si="129">IF(Q130=1981,IF($E130=0,"",$E130),"")</f>
        <v/>
      </c>
      <c r="DH130" s="20" t="str">
        <f t="shared" ref="DH130:DH162" si="130">IF(Q130=1982,IF($E130=0,"",$E130),"")</f>
        <v/>
      </c>
      <c r="DI130" s="20" t="str">
        <f t="shared" ref="DI130:DI162" si="131">IF(Q130=1983,IF($E130=0,"",$E130),"")</f>
        <v/>
      </c>
      <c r="DJ130" s="20" t="str">
        <f t="shared" ref="DJ130:DJ162" si="132">IF(Q130=1984,IF($E130=0,"",$E130),"")</f>
        <v/>
      </c>
      <c r="DK130" s="20" t="str">
        <f t="shared" ref="DK130:DK162" si="133">IF(Q130=1985,IF($E130=0,"",$E130),"")</f>
        <v/>
      </c>
      <c r="DL130" s="20" t="str">
        <f t="shared" ref="DL130:DL162" si="134">IF(Q130=1986,IF($E130=0,"",$E130),"")</f>
        <v/>
      </c>
      <c r="DM130" s="20" t="str">
        <f t="shared" ref="DM130:DM162" si="135">IF(Q130=1987,IF($E130=0,"",$E130),"")</f>
        <v/>
      </c>
      <c r="DN130" s="20" t="str">
        <f t="shared" ref="DN130:DN162" si="136">IF(Q130=1988,IF($E130=0,"",$E130),"")</f>
        <v/>
      </c>
      <c r="DO130" s="20" t="str">
        <f t="shared" ref="DO130:DO162" si="137">IF(Q130=1989,IF($E130=0,"",$E130),"")</f>
        <v/>
      </c>
      <c r="DP130" s="20" t="str">
        <f t="shared" ref="DP130:DP162" si="138">IF(Q130=1990,IF($E130=0,"",$E130),"")</f>
        <v/>
      </c>
      <c r="DQ130" s="20" t="str">
        <f t="shared" ref="DQ130:DQ162" si="139">IF(Q130=1991,IF($E130=0,"",$E130),"")</f>
        <v/>
      </c>
      <c r="DR130" s="20" t="str">
        <f t="shared" ref="DR130:DR162" si="140">IF(Q130=1992,IF($E130=0,"",$E130),"")</f>
        <v/>
      </c>
      <c r="DS130" s="20" t="str">
        <f t="shared" ref="DS130:DS162" si="141">IF(Q130=1993,IF($E130=0,"",$E130),"")</f>
        <v/>
      </c>
      <c r="DT130" s="20" t="str">
        <f t="shared" ref="DT130:DT162" si="142">IF(Q130=1994,IF($E130=0,"",$E130),"")</f>
        <v/>
      </c>
      <c r="DU130" s="20" t="str">
        <f t="shared" ref="DU130:DU162" si="143">IF(Q130=1995,IF($E130=0,"",$E130),"")</f>
        <v/>
      </c>
      <c r="DV130" s="20" t="str">
        <f t="shared" ref="DV130:DV162" si="144">IF(Q130=1996,IF($E130=0,"",$E130),"")</f>
        <v/>
      </c>
      <c r="DW130" s="20" t="str">
        <f t="shared" ref="DW130:DW162" si="145">IF(Q130=1997,IF($E130=0,"",$E130),"")</f>
        <v/>
      </c>
      <c r="DX130" s="20" t="str">
        <f t="shared" ref="DX130:DX162" si="146">IF(Q130=1998,IF($E130=0,"",$E130),"")</f>
        <v/>
      </c>
      <c r="DY130" s="20" t="str">
        <f t="shared" ref="DY130:DY162" si="147">IF(Q130=1999,IF($E130=0,"",$E130),"")</f>
        <v/>
      </c>
      <c r="DZ130" s="20" t="str">
        <f t="shared" ref="DZ130:DZ162" si="148">IF(Q130=2000,IF($E130=0,"",$E130),"")</f>
        <v/>
      </c>
      <c r="EA130" s="20" t="str">
        <f t="shared" ref="EA130:EA162" si="149">IF(Q130=2001,IF($E130=0,"",$E130),"")</f>
        <v/>
      </c>
      <c r="EB130" s="20" t="str">
        <f t="shared" ref="EB130:EB162" si="150">IF(Q130=2002,IF($E130=0,"",$E130),"")</f>
        <v/>
      </c>
      <c r="EC130" s="20" t="str">
        <f t="shared" ref="EC130:EC162" si="151">IF(Q130=2003,IF($E130=0,"",$E130),"")</f>
        <v/>
      </c>
      <c r="ED130" s="20" t="str">
        <f t="shared" ref="ED130:ED162" si="152">IF(Q130=2004,IF($E130=0,"",$E130),"")</f>
        <v/>
      </c>
      <c r="EE130" s="20" t="str">
        <f t="shared" ref="EE130:EE162" si="153">IF(Q130=2005,IF($E130=0,"",$E130),"")</f>
        <v/>
      </c>
    </row>
    <row r="131" spans="1:135" ht="11.25" customHeight="1">
      <c r="A131" s="43" t="s">
        <v>134</v>
      </c>
      <c r="B131" s="43" t="s">
        <v>72</v>
      </c>
      <c r="C131" s="43" t="s">
        <v>303</v>
      </c>
      <c r="D131" s="43" t="s">
        <v>50</v>
      </c>
      <c r="E131" s="44">
        <v>1</v>
      </c>
      <c r="F131" s="43" t="s">
        <v>136</v>
      </c>
      <c r="G131" s="45">
        <v>27677</v>
      </c>
      <c r="H131" s="45">
        <v>27692</v>
      </c>
      <c r="I131" s="46">
        <v>1</v>
      </c>
      <c r="J131" s="45"/>
      <c r="K131" s="47"/>
      <c r="L131" s="46">
        <v>1</v>
      </c>
      <c r="M131" s="48"/>
      <c r="N131" s="47"/>
      <c r="O131" s="44">
        <f t="shared" si="93"/>
        <v>1</v>
      </c>
      <c r="P131" s="44">
        <f t="shared" si="94"/>
        <v>10</v>
      </c>
      <c r="Q131" s="44">
        <f t="shared" si="95"/>
        <v>1975</v>
      </c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DC131" s="20" t="str">
        <f t="shared" si="125"/>
        <v/>
      </c>
      <c r="DD131" s="20" t="str">
        <f t="shared" si="126"/>
        <v/>
      </c>
      <c r="DE131" s="20" t="str">
        <f t="shared" si="127"/>
        <v/>
      </c>
      <c r="DF131" s="20" t="str">
        <f t="shared" si="128"/>
        <v/>
      </c>
      <c r="DG131" s="20" t="str">
        <f t="shared" si="129"/>
        <v/>
      </c>
      <c r="DH131" s="20" t="str">
        <f t="shared" si="130"/>
        <v/>
      </c>
      <c r="DI131" s="20" t="str">
        <f t="shared" si="131"/>
        <v/>
      </c>
      <c r="DJ131" s="20" t="str">
        <f t="shared" si="132"/>
        <v/>
      </c>
      <c r="DK131" s="20" t="str">
        <f t="shared" si="133"/>
        <v/>
      </c>
      <c r="DL131" s="20" t="str">
        <f t="shared" si="134"/>
        <v/>
      </c>
      <c r="DM131" s="20" t="str">
        <f t="shared" si="135"/>
        <v/>
      </c>
      <c r="DN131" s="20" t="str">
        <f t="shared" si="136"/>
        <v/>
      </c>
      <c r="DO131" s="20" t="str">
        <f t="shared" si="137"/>
        <v/>
      </c>
      <c r="DP131" s="20" t="str">
        <f t="shared" si="138"/>
        <v/>
      </c>
      <c r="DQ131" s="20" t="str">
        <f t="shared" si="139"/>
        <v/>
      </c>
      <c r="DR131" s="20" t="str">
        <f t="shared" si="140"/>
        <v/>
      </c>
      <c r="DS131" s="20" t="str">
        <f t="shared" si="141"/>
        <v/>
      </c>
      <c r="DT131" s="20" t="str">
        <f t="shared" si="142"/>
        <v/>
      </c>
      <c r="DU131" s="20" t="str">
        <f t="shared" si="143"/>
        <v/>
      </c>
      <c r="DV131" s="20" t="str">
        <f t="shared" si="144"/>
        <v/>
      </c>
      <c r="DW131" s="20" t="str">
        <f t="shared" si="145"/>
        <v/>
      </c>
      <c r="DX131" s="20" t="str">
        <f t="shared" si="146"/>
        <v/>
      </c>
      <c r="DY131" s="20" t="str">
        <f t="shared" si="147"/>
        <v/>
      </c>
      <c r="DZ131" s="20" t="str">
        <f t="shared" si="148"/>
        <v/>
      </c>
      <c r="EA131" s="20" t="str">
        <f t="shared" si="149"/>
        <v/>
      </c>
      <c r="EB131" s="20" t="str">
        <f t="shared" si="150"/>
        <v/>
      </c>
      <c r="EC131" s="20" t="str">
        <f t="shared" si="151"/>
        <v/>
      </c>
      <c r="ED131" s="20" t="str">
        <f t="shared" si="152"/>
        <v/>
      </c>
      <c r="EE131" s="20" t="str">
        <f t="shared" si="153"/>
        <v/>
      </c>
    </row>
    <row r="132" spans="1:135" ht="11.25" customHeight="1">
      <c r="A132" s="43" t="s">
        <v>134</v>
      </c>
      <c r="B132" s="43" t="s">
        <v>72</v>
      </c>
      <c r="C132" s="43" t="s">
        <v>466</v>
      </c>
      <c r="D132" s="43" t="s">
        <v>50</v>
      </c>
      <c r="E132" s="44">
        <v>1</v>
      </c>
      <c r="F132" s="43" t="s">
        <v>136</v>
      </c>
      <c r="G132" s="45">
        <v>27709</v>
      </c>
      <c r="H132" s="45">
        <v>27717</v>
      </c>
      <c r="I132" s="46">
        <v>1</v>
      </c>
      <c r="J132" s="45"/>
      <c r="K132" s="47"/>
      <c r="L132" s="46">
        <v>1</v>
      </c>
      <c r="M132" s="48"/>
      <c r="N132" s="47"/>
      <c r="O132" s="44">
        <f t="shared" si="93"/>
        <v>2</v>
      </c>
      <c r="P132" s="44">
        <f t="shared" si="94"/>
        <v>11</v>
      </c>
      <c r="Q132" s="44">
        <f t="shared" si="95"/>
        <v>1975</v>
      </c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DC132" s="20" t="str">
        <f t="shared" si="125"/>
        <v/>
      </c>
      <c r="DD132" s="20" t="str">
        <f t="shared" si="126"/>
        <v/>
      </c>
      <c r="DE132" s="20" t="str">
        <f t="shared" si="127"/>
        <v/>
      </c>
      <c r="DF132" s="20" t="str">
        <f t="shared" si="128"/>
        <v/>
      </c>
      <c r="DG132" s="20" t="str">
        <f t="shared" si="129"/>
        <v/>
      </c>
      <c r="DH132" s="20" t="str">
        <f t="shared" si="130"/>
        <v/>
      </c>
      <c r="DI132" s="20" t="str">
        <f t="shared" si="131"/>
        <v/>
      </c>
      <c r="DJ132" s="20" t="str">
        <f t="shared" si="132"/>
        <v/>
      </c>
      <c r="DK132" s="20" t="str">
        <f t="shared" si="133"/>
        <v/>
      </c>
      <c r="DL132" s="20" t="str">
        <f t="shared" si="134"/>
        <v/>
      </c>
      <c r="DM132" s="20" t="str">
        <f t="shared" si="135"/>
        <v/>
      </c>
      <c r="DN132" s="20" t="str">
        <f t="shared" si="136"/>
        <v/>
      </c>
      <c r="DO132" s="20" t="str">
        <f t="shared" si="137"/>
        <v/>
      </c>
      <c r="DP132" s="20" t="str">
        <f t="shared" si="138"/>
        <v/>
      </c>
      <c r="DQ132" s="20" t="str">
        <f t="shared" si="139"/>
        <v/>
      </c>
      <c r="DR132" s="20" t="str">
        <f t="shared" si="140"/>
        <v/>
      </c>
      <c r="DS132" s="20" t="str">
        <f t="shared" si="141"/>
        <v/>
      </c>
      <c r="DT132" s="20" t="str">
        <f t="shared" si="142"/>
        <v/>
      </c>
      <c r="DU132" s="20" t="str">
        <f t="shared" si="143"/>
        <v/>
      </c>
      <c r="DV132" s="20" t="str">
        <f t="shared" si="144"/>
        <v/>
      </c>
      <c r="DW132" s="20" t="str">
        <f t="shared" si="145"/>
        <v/>
      </c>
      <c r="DX132" s="20" t="str">
        <f t="shared" si="146"/>
        <v/>
      </c>
      <c r="DY132" s="20" t="str">
        <f t="shared" si="147"/>
        <v/>
      </c>
      <c r="DZ132" s="20" t="str">
        <f t="shared" si="148"/>
        <v/>
      </c>
      <c r="EA132" s="20" t="str">
        <f t="shared" si="149"/>
        <v/>
      </c>
      <c r="EB132" s="20" t="str">
        <f t="shared" si="150"/>
        <v/>
      </c>
      <c r="EC132" s="20" t="str">
        <f t="shared" si="151"/>
        <v/>
      </c>
      <c r="ED132" s="20" t="str">
        <f t="shared" si="152"/>
        <v/>
      </c>
      <c r="EE132" s="20" t="str">
        <f t="shared" si="153"/>
        <v/>
      </c>
    </row>
    <row r="133" spans="1:135" ht="11.25" customHeight="1">
      <c r="A133" s="43" t="s">
        <v>134</v>
      </c>
      <c r="B133" s="43" t="s">
        <v>143</v>
      </c>
      <c r="C133" s="43" t="s">
        <v>151</v>
      </c>
      <c r="D133" s="43" t="s">
        <v>0</v>
      </c>
      <c r="E133" s="44">
        <v>1</v>
      </c>
      <c r="F133" s="43" t="s">
        <v>136</v>
      </c>
      <c r="G133" s="45">
        <v>27714</v>
      </c>
      <c r="H133" s="45">
        <v>27715</v>
      </c>
      <c r="I133" s="46">
        <v>1</v>
      </c>
      <c r="J133" s="45"/>
      <c r="K133" s="47"/>
      <c r="L133" s="46">
        <v>1</v>
      </c>
      <c r="M133" s="48"/>
      <c r="N133" s="47"/>
      <c r="O133" s="44">
        <f t="shared" si="93"/>
        <v>2</v>
      </c>
      <c r="P133" s="44">
        <f t="shared" si="94"/>
        <v>11</v>
      </c>
      <c r="Q133" s="44">
        <f t="shared" si="95"/>
        <v>1975</v>
      </c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DC133" s="20" t="str">
        <f t="shared" si="125"/>
        <v/>
      </c>
      <c r="DD133" s="20" t="str">
        <f t="shared" si="126"/>
        <v/>
      </c>
      <c r="DE133" s="20" t="str">
        <f t="shared" si="127"/>
        <v/>
      </c>
      <c r="DF133" s="20" t="str">
        <f t="shared" si="128"/>
        <v/>
      </c>
      <c r="DG133" s="20" t="str">
        <f t="shared" si="129"/>
        <v/>
      </c>
      <c r="DH133" s="20" t="str">
        <f t="shared" si="130"/>
        <v/>
      </c>
      <c r="DI133" s="20" t="str">
        <f t="shared" si="131"/>
        <v/>
      </c>
      <c r="DJ133" s="20" t="str">
        <f t="shared" si="132"/>
        <v/>
      </c>
      <c r="DK133" s="20" t="str">
        <f t="shared" si="133"/>
        <v/>
      </c>
      <c r="DL133" s="20" t="str">
        <f t="shared" si="134"/>
        <v/>
      </c>
      <c r="DM133" s="20" t="str">
        <f t="shared" si="135"/>
        <v/>
      </c>
      <c r="DN133" s="20" t="str">
        <f t="shared" si="136"/>
        <v/>
      </c>
      <c r="DO133" s="20" t="str">
        <f t="shared" si="137"/>
        <v/>
      </c>
      <c r="DP133" s="20" t="str">
        <f t="shared" si="138"/>
        <v/>
      </c>
      <c r="DQ133" s="20" t="str">
        <f t="shared" si="139"/>
        <v/>
      </c>
      <c r="DR133" s="20" t="str">
        <f t="shared" si="140"/>
        <v/>
      </c>
      <c r="DS133" s="20" t="str">
        <f t="shared" si="141"/>
        <v/>
      </c>
      <c r="DT133" s="20" t="str">
        <f t="shared" si="142"/>
        <v/>
      </c>
      <c r="DU133" s="20" t="str">
        <f t="shared" si="143"/>
        <v/>
      </c>
      <c r="DV133" s="20" t="str">
        <f t="shared" si="144"/>
        <v/>
      </c>
      <c r="DW133" s="20" t="str">
        <f t="shared" si="145"/>
        <v/>
      </c>
      <c r="DX133" s="20" t="str">
        <f t="shared" si="146"/>
        <v/>
      </c>
      <c r="DY133" s="20" t="str">
        <f t="shared" si="147"/>
        <v/>
      </c>
      <c r="DZ133" s="20" t="str">
        <f t="shared" si="148"/>
        <v/>
      </c>
      <c r="EA133" s="20" t="str">
        <f t="shared" si="149"/>
        <v/>
      </c>
      <c r="EB133" s="20" t="str">
        <f t="shared" si="150"/>
        <v/>
      </c>
      <c r="EC133" s="20" t="str">
        <f t="shared" si="151"/>
        <v/>
      </c>
      <c r="ED133" s="20" t="str">
        <f t="shared" si="152"/>
        <v/>
      </c>
      <c r="EE133" s="20" t="str">
        <f t="shared" si="153"/>
        <v/>
      </c>
    </row>
    <row r="134" spans="1:135" ht="11.25" customHeight="1">
      <c r="A134" s="43" t="s">
        <v>134</v>
      </c>
      <c r="B134" s="43" t="s">
        <v>72</v>
      </c>
      <c r="C134" s="43" t="s">
        <v>467</v>
      </c>
      <c r="D134" s="43" t="s">
        <v>50</v>
      </c>
      <c r="E134" s="44">
        <v>2</v>
      </c>
      <c r="F134" s="43" t="s">
        <v>136</v>
      </c>
      <c r="G134" s="45">
        <v>28020</v>
      </c>
      <c r="H134" s="45">
        <v>28030</v>
      </c>
      <c r="I134" s="46">
        <v>1</v>
      </c>
      <c r="J134" s="45"/>
      <c r="K134" s="47"/>
      <c r="L134" s="46">
        <v>1</v>
      </c>
      <c r="M134" s="48"/>
      <c r="N134" s="47" t="s">
        <v>547</v>
      </c>
      <c r="O134" s="44">
        <f t="shared" si="93"/>
        <v>2</v>
      </c>
      <c r="P134" s="44">
        <f t="shared" si="94"/>
        <v>9</v>
      </c>
      <c r="Q134" s="44">
        <f t="shared" si="95"/>
        <v>1976</v>
      </c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DC134" s="20" t="str">
        <f t="shared" si="125"/>
        <v/>
      </c>
      <c r="DD134" s="20" t="str">
        <f t="shared" si="126"/>
        <v/>
      </c>
      <c r="DE134" s="20" t="str">
        <f t="shared" si="127"/>
        <v/>
      </c>
      <c r="DF134" s="20" t="str">
        <f t="shared" si="128"/>
        <v/>
      </c>
      <c r="DG134" s="20" t="str">
        <f t="shared" si="129"/>
        <v/>
      </c>
      <c r="DH134" s="20" t="str">
        <f t="shared" si="130"/>
        <v/>
      </c>
      <c r="DI134" s="20" t="str">
        <f t="shared" si="131"/>
        <v/>
      </c>
      <c r="DJ134" s="20" t="str">
        <f t="shared" si="132"/>
        <v/>
      </c>
      <c r="DK134" s="20" t="str">
        <f t="shared" si="133"/>
        <v/>
      </c>
      <c r="DL134" s="20" t="str">
        <f t="shared" si="134"/>
        <v/>
      </c>
      <c r="DM134" s="20" t="str">
        <f t="shared" si="135"/>
        <v/>
      </c>
      <c r="DN134" s="20" t="str">
        <f t="shared" si="136"/>
        <v/>
      </c>
      <c r="DO134" s="20" t="str">
        <f t="shared" si="137"/>
        <v/>
      </c>
      <c r="DP134" s="20" t="str">
        <f t="shared" si="138"/>
        <v/>
      </c>
      <c r="DQ134" s="20" t="str">
        <f t="shared" si="139"/>
        <v/>
      </c>
      <c r="DR134" s="20" t="str">
        <f t="shared" si="140"/>
        <v/>
      </c>
      <c r="DS134" s="20" t="str">
        <f t="shared" si="141"/>
        <v/>
      </c>
      <c r="DT134" s="20" t="str">
        <f t="shared" si="142"/>
        <v/>
      </c>
      <c r="DU134" s="20" t="str">
        <f t="shared" si="143"/>
        <v/>
      </c>
      <c r="DV134" s="20" t="str">
        <f t="shared" si="144"/>
        <v/>
      </c>
      <c r="DW134" s="20" t="str">
        <f t="shared" si="145"/>
        <v/>
      </c>
      <c r="DX134" s="20" t="str">
        <f t="shared" si="146"/>
        <v/>
      </c>
      <c r="DY134" s="20" t="str">
        <f t="shared" si="147"/>
        <v/>
      </c>
      <c r="DZ134" s="20" t="str">
        <f t="shared" si="148"/>
        <v/>
      </c>
      <c r="EA134" s="20" t="str">
        <f t="shared" si="149"/>
        <v/>
      </c>
      <c r="EB134" s="20" t="str">
        <f t="shared" si="150"/>
        <v/>
      </c>
      <c r="EC134" s="20" t="str">
        <f t="shared" si="151"/>
        <v/>
      </c>
      <c r="ED134" s="20" t="str">
        <f t="shared" si="152"/>
        <v/>
      </c>
      <c r="EE134" s="20" t="str">
        <f t="shared" si="153"/>
        <v/>
      </c>
    </row>
    <row r="135" spans="1:135" ht="11.25" customHeight="1">
      <c r="A135" s="43" t="s">
        <v>134</v>
      </c>
      <c r="B135" s="43" t="s">
        <v>72</v>
      </c>
      <c r="C135" s="43" t="s">
        <v>50</v>
      </c>
      <c r="D135" s="43"/>
      <c r="E135" s="44">
        <v>3</v>
      </c>
      <c r="F135" s="43" t="s">
        <v>136</v>
      </c>
      <c r="G135" s="45">
        <v>28026</v>
      </c>
      <c r="H135" s="45">
        <v>28029</v>
      </c>
      <c r="I135" s="46">
        <v>1</v>
      </c>
      <c r="J135" s="45"/>
      <c r="K135" s="47"/>
      <c r="L135" s="46">
        <v>1</v>
      </c>
      <c r="M135" s="48"/>
      <c r="N135" s="47" t="s">
        <v>546</v>
      </c>
      <c r="O135" s="44">
        <f t="shared" si="93"/>
        <v>3</v>
      </c>
      <c r="P135" s="44">
        <f t="shared" si="94"/>
        <v>9</v>
      </c>
      <c r="Q135" s="44">
        <f t="shared" si="95"/>
        <v>1976</v>
      </c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DC135" s="20" t="str">
        <f t="shared" si="125"/>
        <v/>
      </c>
      <c r="DD135" s="20" t="str">
        <f t="shared" si="126"/>
        <v/>
      </c>
      <c r="DE135" s="20" t="str">
        <f t="shared" si="127"/>
        <v/>
      </c>
      <c r="DF135" s="20" t="str">
        <f t="shared" si="128"/>
        <v/>
      </c>
      <c r="DG135" s="20" t="str">
        <f t="shared" si="129"/>
        <v/>
      </c>
      <c r="DH135" s="20" t="str">
        <f t="shared" si="130"/>
        <v/>
      </c>
      <c r="DI135" s="20" t="str">
        <f t="shared" si="131"/>
        <v/>
      </c>
      <c r="DJ135" s="20" t="str">
        <f t="shared" si="132"/>
        <v/>
      </c>
      <c r="DK135" s="20" t="str">
        <f t="shared" si="133"/>
        <v/>
      </c>
      <c r="DL135" s="20" t="str">
        <f t="shared" si="134"/>
        <v/>
      </c>
      <c r="DM135" s="20" t="str">
        <f t="shared" si="135"/>
        <v/>
      </c>
      <c r="DN135" s="20" t="str">
        <f t="shared" si="136"/>
        <v/>
      </c>
      <c r="DO135" s="20" t="str">
        <f t="shared" si="137"/>
        <v/>
      </c>
      <c r="DP135" s="20" t="str">
        <f t="shared" si="138"/>
        <v/>
      </c>
      <c r="DQ135" s="20" t="str">
        <f t="shared" si="139"/>
        <v/>
      </c>
      <c r="DR135" s="20" t="str">
        <f t="shared" si="140"/>
        <v/>
      </c>
      <c r="DS135" s="20" t="str">
        <f t="shared" si="141"/>
        <v/>
      </c>
      <c r="DT135" s="20" t="str">
        <f t="shared" si="142"/>
        <v/>
      </c>
      <c r="DU135" s="20" t="str">
        <f t="shared" si="143"/>
        <v/>
      </c>
      <c r="DV135" s="20" t="str">
        <f t="shared" si="144"/>
        <v/>
      </c>
      <c r="DW135" s="20" t="str">
        <f t="shared" si="145"/>
        <v/>
      </c>
      <c r="DX135" s="20" t="str">
        <f t="shared" si="146"/>
        <v/>
      </c>
      <c r="DY135" s="20" t="str">
        <f t="shared" si="147"/>
        <v/>
      </c>
      <c r="DZ135" s="20" t="str">
        <f t="shared" si="148"/>
        <v/>
      </c>
      <c r="EA135" s="20" t="str">
        <f t="shared" si="149"/>
        <v/>
      </c>
      <c r="EB135" s="20" t="str">
        <f t="shared" si="150"/>
        <v/>
      </c>
      <c r="EC135" s="20" t="str">
        <f t="shared" si="151"/>
        <v/>
      </c>
      <c r="ED135" s="20" t="str">
        <f t="shared" si="152"/>
        <v/>
      </c>
      <c r="EE135" s="20" t="str">
        <f t="shared" si="153"/>
        <v/>
      </c>
    </row>
    <row r="136" spans="1:135" ht="11.25" customHeight="1">
      <c r="A136" s="43" t="s">
        <v>134</v>
      </c>
      <c r="B136" s="43" t="s">
        <v>81</v>
      </c>
      <c r="C136" s="43" t="s">
        <v>146</v>
      </c>
      <c r="D136" s="43"/>
      <c r="E136" s="44">
        <v>1</v>
      </c>
      <c r="F136" s="43" t="s">
        <v>136</v>
      </c>
      <c r="G136" s="45">
        <v>28029</v>
      </c>
      <c r="H136" s="45">
        <v>28032</v>
      </c>
      <c r="I136" s="46">
        <v>1</v>
      </c>
      <c r="J136" s="45"/>
      <c r="K136" s="47"/>
      <c r="L136" s="46">
        <v>1</v>
      </c>
      <c r="M136" s="48"/>
      <c r="N136" s="47"/>
      <c r="O136" s="44">
        <f t="shared" si="93"/>
        <v>3</v>
      </c>
      <c r="P136" s="44">
        <f t="shared" si="94"/>
        <v>9</v>
      </c>
      <c r="Q136" s="44">
        <f t="shared" si="95"/>
        <v>1976</v>
      </c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DC136" s="20" t="str">
        <f t="shared" si="125"/>
        <v/>
      </c>
      <c r="DD136" s="20" t="str">
        <f t="shared" si="126"/>
        <v/>
      </c>
      <c r="DE136" s="20" t="str">
        <f t="shared" si="127"/>
        <v/>
      </c>
      <c r="DF136" s="20" t="str">
        <f t="shared" si="128"/>
        <v/>
      </c>
      <c r="DG136" s="20" t="str">
        <f t="shared" si="129"/>
        <v/>
      </c>
      <c r="DH136" s="20" t="str">
        <f t="shared" si="130"/>
        <v/>
      </c>
      <c r="DI136" s="20" t="str">
        <f t="shared" si="131"/>
        <v/>
      </c>
      <c r="DJ136" s="20" t="str">
        <f t="shared" si="132"/>
        <v/>
      </c>
      <c r="DK136" s="20" t="str">
        <f t="shared" si="133"/>
        <v/>
      </c>
      <c r="DL136" s="20" t="str">
        <f t="shared" si="134"/>
        <v/>
      </c>
      <c r="DM136" s="20" t="str">
        <f t="shared" si="135"/>
        <v/>
      </c>
      <c r="DN136" s="20" t="str">
        <f t="shared" si="136"/>
        <v/>
      </c>
      <c r="DO136" s="20" t="str">
        <f t="shared" si="137"/>
        <v/>
      </c>
      <c r="DP136" s="20" t="str">
        <f t="shared" si="138"/>
        <v/>
      </c>
      <c r="DQ136" s="20" t="str">
        <f t="shared" si="139"/>
        <v/>
      </c>
      <c r="DR136" s="20" t="str">
        <f t="shared" si="140"/>
        <v/>
      </c>
      <c r="DS136" s="20" t="str">
        <f t="shared" si="141"/>
        <v/>
      </c>
      <c r="DT136" s="20" t="str">
        <f t="shared" si="142"/>
        <v/>
      </c>
      <c r="DU136" s="20" t="str">
        <f t="shared" si="143"/>
        <v/>
      </c>
      <c r="DV136" s="20" t="str">
        <f t="shared" si="144"/>
        <v/>
      </c>
      <c r="DW136" s="20" t="str">
        <f t="shared" si="145"/>
        <v/>
      </c>
      <c r="DX136" s="20" t="str">
        <f t="shared" si="146"/>
        <v/>
      </c>
      <c r="DY136" s="20" t="str">
        <f t="shared" si="147"/>
        <v/>
      </c>
      <c r="DZ136" s="20" t="str">
        <f t="shared" si="148"/>
        <v/>
      </c>
      <c r="EA136" s="20" t="str">
        <f t="shared" si="149"/>
        <v/>
      </c>
      <c r="EB136" s="20" t="str">
        <f t="shared" si="150"/>
        <v/>
      </c>
      <c r="EC136" s="20" t="str">
        <f t="shared" si="151"/>
        <v/>
      </c>
      <c r="ED136" s="20" t="str">
        <f t="shared" si="152"/>
        <v/>
      </c>
      <c r="EE136" s="20" t="str">
        <f t="shared" si="153"/>
        <v/>
      </c>
    </row>
    <row r="137" spans="1:135" ht="11.25" customHeight="1">
      <c r="A137" s="43" t="s">
        <v>134</v>
      </c>
      <c r="B137" s="43" t="s">
        <v>72</v>
      </c>
      <c r="C137" s="43" t="s">
        <v>50</v>
      </c>
      <c r="D137" s="43"/>
      <c r="E137" s="44">
        <v>1</v>
      </c>
      <c r="F137" s="43" t="s">
        <v>136</v>
      </c>
      <c r="G137" s="45">
        <v>28034</v>
      </c>
      <c r="H137" s="45">
        <v>28047</v>
      </c>
      <c r="I137" s="46">
        <v>1</v>
      </c>
      <c r="J137" s="45"/>
      <c r="K137" s="47"/>
      <c r="L137" s="46">
        <v>1</v>
      </c>
      <c r="M137" s="48"/>
      <c r="N137" s="47"/>
      <c r="O137" s="44">
        <f t="shared" si="93"/>
        <v>1</v>
      </c>
      <c r="P137" s="44">
        <f t="shared" si="94"/>
        <v>10</v>
      </c>
      <c r="Q137" s="44">
        <f t="shared" si="95"/>
        <v>1976</v>
      </c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DC137" s="20" t="str">
        <f t="shared" si="125"/>
        <v/>
      </c>
      <c r="DD137" s="20" t="str">
        <f t="shared" si="126"/>
        <v/>
      </c>
      <c r="DE137" s="20" t="str">
        <f t="shared" si="127"/>
        <v/>
      </c>
      <c r="DF137" s="20" t="str">
        <f t="shared" si="128"/>
        <v/>
      </c>
      <c r="DG137" s="20" t="str">
        <f t="shared" si="129"/>
        <v/>
      </c>
      <c r="DH137" s="20" t="str">
        <f t="shared" si="130"/>
        <v/>
      </c>
      <c r="DI137" s="20" t="str">
        <f t="shared" si="131"/>
        <v/>
      </c>
      <c r="DJ137" s="20" t="str">
        <f t="shared" si="132"/>
        <v/>
      </c>
      <c r="DK137" s="20" t="str">
        <f t="shared" si="133"/>
        <v/>
      </c>
      <c r="DL137" s="20" t="str">
        <f t="shared" si="134"/>
        <v/>
      </c>
      <c r="DM137" s="20" t="str">
        <f t="shared" si="135"/>
        <v/>
      </c>
      <c r="DN137" s="20" t="str">
        <f t="shared" si="136"/>
        <v/>
      </c>
      <c r="DO137" s="20" t="str">
        <f t="shared" si="137"/>
        <v/>
      </c>
      <c r="DP137" s="20" t="str">
        <f t="shared" si="138"/>
        <v/>
      </c>
      <c r="DQ137" s="20" t="str">
        <f t="shared" si="139"/>
        <v/>
      </c>
      <c r="DR137" s="20" t="str">
        <f t="shared" si="140"/>
        <v/>
      </c>
      <c r="DS137" s="20" t="str">
        <f t="shared" si="141"/>
        <v/>
      </c>
      <c r="DT137" s="20" t="str">
        <f t="shared" si="142"/>
        <v/>
      </c>
      <c r="DU137" s="20" t="str">
        <f t="shared" si="143"/>
        <v/>
      </c>
      <c r="DV137" s="20" t="str">
        <f t="shared" si="144"/>
        <v/>
      </c>
      <c r="DW137" s="20" t="str">
        <f t="shared" si="145"/>
        <v/>
      </c>
      <c r="DX137" s="20" t="str">
        <f t="shared" si="146"/>
        <v/>
      </c>
      <c r="DY137" s="20" t="str">
        <f t="shared" si="147"/>
        <v/>
      </c>
      <c r="DZ137" s="20" t="str">
        <f t="shared" si="148"/>
        <v/>
      </c>
      <c r="EA137" s="20" t="str">
        <f t="shared" si="149"/>
        <v/>
      </c>
      <c r="EB137" s="20" t="str">
        <f t="shared" si="150"/>
        <v/>
      </c>
      <c r="EC137" s="20" t="str">
        <f t="shared" si="151"/>
        <v/>
      </c>
      <c r="ED137" s="20" t="str">
        <f t="shared" si="152"/>
        <v/>
      </c>
      <c r="EE137" s="20" t="str">
        <f t="shared" si="153"/>
        <v/>
      </c>
    </row>
    <row r="138" spans="1:135" ht="11.25" customHeight="1">
      <c r="A138" s="43" t="s">
        <v>134</v>
      </c>
      <c r="B138" s="43" t="s">
        <v>81</v>
      </c>
      <c r="C138" s="43" t="s">
        <v>149</v>
      </c>
      <c r="D138" s="43"/>
      <c r="E138" s="44">
        <v>1</v>
      </c>
      <c r="F138" s="43" t="s">
        <v>136</v>
      </c>
      <c r="G138" s="45">
        <v>28034</v>
      </c>
      <c r="H138" s="45"/>
      <c r="I138" s="46">
        <v>1</v>
      </c>
      <c r="J138" s="45"/>
      <c r="K138" s="47"/>
      <c r="L138" s="46">
        <v>1</v>
      </c>
      <c r="M138" s="48"/>
      <c r="N138" s="47"/>
      <c r="O138" s="44">
        <f t="shared" si="93"/>
        <v>1</v>
      </c>
      <c r="P138" s="44">
        <f t="shared" si="94"/>
        <v>10</v>
      </c>
      <c r="Q138" s="44">
        <f t="shared" si="95"/>
        <v>1976</v>
      </c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DC138" s="20" t="str">
        <f t="shared" si="125"/>
        <v/>
      </c>
      <c r="DD138" s="20" t="str">
        <f t="shared" si="126"/>
        <v/>
      </c>
      <c r="DE138" s="20" t="str">
        <f t="shared" si="127"/>
        <v/>
      </c>
      <c r="DF138" s="20" t="str">
        <f t="shared" si="128"/>
        <v/>
      </c>
      <c r="DG138" s="20" t="str">
        <f t="shared" si="129"/>
        <v/>
      </c>
      <c r="DH138" s="20" t="str">
        <f t="shared" si="130"/>
        <v/>
      </c>
      <c r="DI138" s="20" t="str">
        <f t="shared" si="131"/>
        <v/>
      </c>
      <c r="DJ138" s="20" t="str">
        <f t="shared" si="132"/>
        <v/>
      </c>
      <c r="DK138" s="20" t="str">
        <f t="shared" si="133"/>
        <v/>
      </c>
      <c r="DL138" s="20" t="str">
        <f t="shared" si="134"/>
        <v/>
      </c>
      <c r="DM138" s="20" t="str">
        <f t="shared" si="135"/>
        <v/>
      </c>
      <c r="DN138" s="20" t="str">
        <f t="shared" si="136"/>
        <v/>
      </c>
      <c r="DO138" s="20" t="str">
        <f t="shared" si="137"/>
        <v/>
      </c>
      <c r="DP138" s="20" t="str">
        <f t="shared" si="138"/>
        <v/>
      </c>
      <c r="DQ138" s="20" t="str">
        <f t="shared" si="139"/>
        <v/>
      </c>
      <c r="DR138" s="20" t="str">
        <f t="shared" si="140"/>
        <v/>
      </c>
      <c r="DS138" s="20" t="str">
        <f t="shared" si="141"/>
        <v/>
      </c>
      <c r="DT138" s="20" t="str">
        <f t="shared" si="142"/>
        <v/>
      </c>
      <c r="DU138" s="20" t="str">
        <f t="shared" si="143"/>
        <v/>
      </c>
      <c r="DV138" s="20" t="str">
        <f t="shared" si="144"/>
        <v/>
      </c>
      <c r="DW138" s="20" t="str">
        <f t="shared" si="145"/>
        <v/>
      </c>
      <c r="DX138" s="20" t="str">
        <f t="shared" si="146"/>
        <v/>
      </c>
      <c r="DY138" s="20" t="str">
        <f t="shared" si="147"/>
        <v/>
      </c>
      <c r="DZ138" s="20" t="str">
        <f t="shared" si="148"/>
        <v/>
      </c>
      <c r="EA138" s="20" t="str">
        <f t="shared" si="149"/>
        <v/>
      </c>
      <c r="EB138" s="20" t="str">
        <f t="shared" si="150"/>
        <v/>
      </c>
      <c r="EC138" s="20" t="str">
        <f t="shared" si="151"/>
        <v/>
      </c>
      <c r="ED138" s="20" t="str">
        <f t="shared" si="152"/>
        <v/>
      </c>
      <c r="EE138" s="20" t="str">
        <f t="shared" si="153"/>
        <v/>
      </c>
    </row>
    <row r="139" spans="1:135" ht="11.25" customHeight="1">
      <c r="A139" s="43" t="s">
        <v>134</v>
      </c>
      <c r="B139" s="43" t="s">
        <v>81</v>
      </c>
      <c r="C139" s="43" t="s">
        <v>149</v>
      </c>
      <c r="D139" s="43"/>
      <c r="E139" s="44">
        <v>1</v>
      </c>
      <c r="F139" s="43" t="s">
        <v>136</v>
      </c>
      <c r="G139" s="45">
        <v>28034</v>
      </c>
      <c r="H139" s="45">
        <v>28037</v>
      </c>
      <c r="I139" s="46">
        <v>1</v>
      </c>
      <c r="J139" s="45"/>
      <c r="K139" s="47"/>
      <c r="L139" s="46">
        <v>1</v>
      </c>
      <c r="M139" s="48"/>
      <c r="N139" s="47"/>
      <c r="O139" s="44">
        <f t="shared" si="93"/>
        <v>1</v>
      </c>
      <c r="P139" s="44">
        <f t="shared" si="94"/>
        <v>10</v>
      </c>
      <c r="Q139" s="44">
        <f t="shared" si="95"/>
        <v>1976</v>
      </c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DC139" s="20" t="str">
        <f t="shared" si="125"/>
        <v/>
      </c>
      <c r="DD139" s="20" t="str">
        <f t="shared" si="126"/>
        <v/>
      </c>
      <c r="DE139" s="20" t="str">
        <f t="shared" si="127"/>
        <v/>
      </c>
      <c r="DF139" s="20" t="str">
        <f t="shared" si="128"/>
        <v/>
      </c>
      <c r="DG139" s="20" t="str">
        <f t="shared" si="129"/>
        <v/>
      </c>
      <c r="DH139" s="20" t="str">
        <f t="shared" si="130"/>
        <v/>
      </c>
      <c r="DI139" s="20" t="str">
        <f t="shared" si="131"/>
        <v/>
      </c>
      <c r="DJ139" s="20" t="str">
        <f t="shared" si="132"/>
        <v/>
      </c>
      <c r="DK139" s="20" t="str">
        <f t="shared" si="133"/>
        <v/>
      </c>
      <c r="DL139" s="20" t="str">
        <f t="shared" si="134"/>
        <v/>
      </c>
      <c r="DM139" s="20" t="str">
        <f t="shared" si="135"/>
        <v/>
      </c>
      <c r="DN139" s="20" t="str">
        <f t="shared" si="136"/>
        <v/>
      </c>
      <c r="DO139" s="20" t="str">
        <f t="shared" si="137"/>
        <v/>
      </c>
      <c r="DP139" s="20" t="str">
        <f t="shared" si="138"/>
        <v/>
      </c>
      <c r="DQ139" s="20" t="str">
        <f t="shared" si="139"/>
        <v/>
      </c>
      <c r="DR139" s="20" t="str">
        <f t="shared" si="140"/>
        <v/>
      </c>
      <c r="DS139" s="20" t="str">
        <f t="shared" si="141"/>
        <v/>
      </c>
      <c r="DT139" s="20" t="str">
        <f t="shared" si="142"/>
        <v/>
      </c>
      <c r="DU139" s="20" t="str">
        <f t="shared" si="143"/>
        <v/>
      </c>
      <c r="DV139" s="20" t="str">
        <f t="shared" si="144"/>
        <v/>
      </c>
      <c r="DW139" s="20" t="str">
        <f t="shared" si="145"/>
        <v/>
      </c>
      <c r="DX139" s="20" t="str">
        <f t="shared" si="146"/>
        <v/>
      </c>
      <c r="DY139" s="20" t="str">
        <f t="shared" si="147"/>
        <v/>
      </c>
      <c r="DZ139" s="20" t="str">
        <f t="shared" si="148"/>
        <v/>
      </c>
      <c r="EA139" s="20" t="str">
        <f t="shared" si="149"/>
        <v/>
      </c>
      <c r="EB139" s="20" t="str">
        <f t="shared" si="150"/>
        <v/>
      </c>
      <c r="EC139" s="20" t="str">
        <f t="shared" si="151"/>
        <v/>
      </c>
      <c r="ED139" s="20" t="str">
        <f t="shared" si="152"/>
        <v/>
      </c>
      <c r="EE139" s="20" t="str">
        <f t="shared" si="153"/>
        <v/>
      </c>
    </row>
    <row r="140" spans="1:135" ht="11.25" customHeight="1">
      <c r="A140" s="43" t="s">
        <v>134</v>
      </c>
      <c r="B140" s="43" t="s">
        <v>72</v>
      </c>
      <c r="C140" s="43" t="s">
        <v>50</v>
      </c>
      <c r="D140" s="43"/>
      <c r="E140" s="44">
        <v>1</v>
      </c>
      <c r="F140" s="43" t="s">
        <v>136</v>
      </c>
      <c r="G140" s="45">
        <v>28036</v>
      </c>
      <c r="H140" s="45">
        <v>28041</v>
      </c>
      <c r="I140" s="46">
        <v>1</v>
      </c>
      <c r="J140" s="45"/>
      <c r="K140" s="47"/>
      <c r="L140" s="46">
        <v>1</v>
      </c>
      <c r="M140" s="48"/>
      <c r="N140" s="47"/>
      <c r="O140" s="44">
        <f t="shared" si="93"/>
        <v>1</v>
      </c>
      <c r="P140" s="44">
        <f t="shared" si="94"/>
        <v>10</v>
      </c>
      <c r="Q140" s="44">
        <f t="shared" si="95"/>
        <v>1976</v>
      </c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DC140" s="20" t="str">
        <f t="shared" si="125"/>
        <v/>
      </c>
      <c r="DD140" s="20" t="str">
        <f t="shared" si="126"/>
        <v/>
      </c>
      <c r="DE140" s="20" t="str">
        <f t="shared" si="127"/>
        <v/>
      </c>
      <c r="DF140" s="20" t="str">
        <f t="shared" si="128"/>
        <v/>
      </c>
      <c r="DG140" s="20" t="str">
        <f t="shared" si="129"/>
        <v/>
      </c>
      <c r="DH140" s="20" t="str">
        <f t="shared" si="130"/>
        <v/>
      </c>
      <c r="DI140" s="20" t="str">
        <f t="shared" si="131"/>
        <v/>
      </c>
      <c r="DJ140" s="20" t="str">
        <f t="shared" si="132"/>
        <v/>
      </c>
      <c r="DK140" s="20" t="str">
        <f t="shared" si="133"/>
        <v/>
      </c>
      <c r="DL140" s="20" t="str">
        <f t="shared" si="134"/>
        <v/>
      </c>
      <c r="DM140" s="20" t="str">
        <f t="shared" si="135"/>
        <v/>
      </c>
      <c r="DN140" s="20" t="str">
        <f t="shared" si="136"/>
        <v/>
      </c>
      <c r="DO140" s="20" t="str">
        <f t="shared" si="137"/>
        <v/>
      </c>
      <c r="DP140" s="20" t="str">
        <f t="shared" si="138"/>
        <v/>
      </c>
      <c r="DQ140" s="20" t="str">
        <f t="shared" si="139"/>
        <v/>
      </c>
      <c r="DR140" s="20" t="str">
        <f t="shared" si="140"/>
        <v/>
      </c>
      <c r="DS140" s="20" t="str">
        <f t="shared" si="141"/>
        <v/>
      </c>
      <c r="DT140" s="20" t="str">
        <f t="shared" si="142"/>
        <v/>
      </c>
      <c r="DU140" s="20" t="str">
        <f t="shared" si="143"/>
        <v/>
      </c>
      <c r="DV140" s="20" t="str">
        <f t="shared" si="144"/>
        <v/>
      </c>
      <c r="DW140" s="20" t="str">
        <f t="shared" si="145"/>
        <v/>
      </c>
      <c r="DX140" s="20" t="str">
        <f t="shared" si="146"/>
        <v/>
      </c>
      <c r="DY140" s="20" t="str">
        <f t="shared" si="147"/>
        <v/>
      </c>
      <c r="DZ140" s="20" t="str">
        <f t="shared" si="148"/>
        <v/>
      </c>
      <c r="EA140" s="20" t="str">
        <f t="shared" si="149"/>
        <v/>
      </c>
      <c r="EB140" s="20" t="str">
        <f t="shared" si="150"/>
        <v/>
      </c>
      <c r="EC140" s="20" t="str">
        <f t="shared" si="151"/>
        <v/>
      </c>
      <c r="ED140" s="20" t="str">
        <f t="shared" si="152"/>
        <v/>
      </c>
      <c r="EE140" s="20" t="str">
        <f t="shared" si="153"/>
        <v/>
      </c>
    </row>
    <row r="141" spans="1:135" ht="11.25" customHeight="1">
      <c r="A141" s="43" t="s">
        <v>134</v>
      </c>
      <c r="B141" s="43" t="s">
        <v>81</v>
      </c>
      <c r="C141" s="43" t="s">
        <v>146</v>
      </c>
      <c r="D141" s="43"/>
      <c r="E141" s="44">
        <v>1</v>
      </c>
      <c r="F141" s="43" t="s">
        <v>136</v>
      </c>
      <c r="G141" s="45">
        <v>28036</v>
      </c>
      <c r="H141" s="45">
        <v>28037</v>
      </c>
      <c r="I141" s="46">
        <v>1</v>
      </c>
      <c r="J141" s="45"/>
      <c r="K141" s="47"/>
      <c r="L141" s="46">
        <v>1</v>
      </c>
      <c r="M141" s="48"/>
      <c r="N141" s="47"/>
      <c r="O141" s="44">
        <f t="shared" si="93"/>
        <v>1</v>
      </c>
      <c r="P141" s="44">
        <f t="shared" si="94"/>
        <v>10</v>
      </c>
      <c r="Q141" s="44">
        <f t="shared" si="95"/>
        <v>1976</v>
      </c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DC141" s="20" t="str">
        <f t="shared" si="125"/>
        <v/>
      </c>
      <c r="DD141" s="20" t="str">
        <f t="shared" si="126"/>
        <v/>
      </c>
      <c r="DE141" s="20" t="str">
        <f t="shared" si="127"/>
        <v/>
      </c>
      <c r="DF141" s="20" t="str">
        <f t="shared" si="128"/>
        <v/>
      </c>
      <c r="DG141" s="20" t="str">
        <f t="shared" si="129"/>
        <v/>
      </c>
      <c r="DH141" s="20" t="str">
        <f t="shared" si="130"/>
        <v/>
      </c>
      <c r="DI141" s="20" t="str">
        <f t="shared" si="131"/>
        <v/>
      </c>
      <c r="DJ141" s="20" t="str">
        <f t="shared" si="132"/>
        <v/>
      </c>
      <c r="DK141" s="20" t="str">
        <f t="shared" si="133"/>
        <v/>
      </c>
      <c r="DL141" s="20" t="str">
        <f t="shared" si="134"/>
        <v/>
      </c>
      <c r="DM141" s="20" t="str">
        <f t="shared" si="135"/>
        <v/>
      </c>
      <c r="DN141" s="20" t="str">
        <f t="shared" si="136"/>
        <v/>
      </c>
      <c r="DO141" s="20" t="str">
        <f t="shared" si="137"/>
        <v/>
      </c>
      <c r="DP141" s="20" t="str">
        <f t="shared" si="138"/>
        <v/>
      </c>
      <c r="DQ141" s="20" t="str">
        <f t="shared" si="139"/>
        <v/>
      </c>
      <c r="DR141" s="20" t="str">
        <f t="shared" si="140"/>
        <v/>
      </c>
      <c r="DS141" s="20" t="str">
        <f t="shared" si="141"/>
        <v/>
      </c>
      <c r="DT141" s="20" t="str">
        <f t="shared" si="142"/>
        <v/>
      </c>
      <c r="DU141" s="20" t="str">
        <f t="shared" si="143"/>
        <v/>
      </c>
      <c r="DV141" s="20" t="str">
        <f t="shared" si="144"/>
        <v/>
      </c>
      <c r="DW141" s="20" t="str">
        <f t="shared" si="145"/>
        <v/>
      </c>
      <c r="DX141" s="20" t="str">
        <f t="shared" si="146"/>
        <v/>
      </c>
      <c r="DY141" s="20" t="str">
        <f t="shared" si="147"/>
        <v/>
      </c>
      <c r="DZ141" s="20" t="str">
        <f t="shared" si="148"/>
        <v/>
      </c>
      <c r="EA141" s="20" t="str">
        <f t="shared" si="149"/>
        <v/>
      </c>
      <c r="EB141" s="20" t="str">
        <f t="shared" si="150"/>
        <v/>
      </c>
      <c r="EC141" s="20" t="str">
        <f t="shared" si="151"/>
        <v/>
      </c>
      <c r="ED141" s="20" t="str">
        <f t="shared" si="152"/>
        <v/>
      </c>
      <c r="EE141" s="20" t="str">
        <f t="shared" si="153"/>
        <v/>
      </c>
    </row>
    <row r="142" spans="1:135" ht="11.25" customHeight="1">
      <c r="A142" s="43" t="s">
        <v>134</v>
      </c>
      <c r="B142" s="43" t="s">
        <v>81</v>
      </c>
      <c r="C142" s="43" t="s">
        <v>146</v>
      </c>
      <c r="D142" s="43"/>
      <c r="E142" s="44">
        <v>1</v>
      </c>
      <c r="F142" s="43" t="s">
        <v>136</v>
      </c>
      <c r="G142" s="45">
        <v>28037</v>
      </c>
      <c r="H142" s="45"/>
      <c r="I142" s="46">
        <v>1</v>
      </c>
      <c r="J142" s="45"/>
      <c r="K142" s="47"/>
      <c r="L142" s="46">
        <v>1</v>
      </c>
      <c r="M142" s="48"/>
      <c r="N142" s="47"/>
      <c r="O142" s="44">
        <f t="shared" si="93"/>
        <v>1</v>
      </c>
      <c r="P142" s="44">
        <f t="shared" si="94"/>
        <v>10</v>
      </c>
      <c r="Q142" s="44">
        <f t="shared" si="95"/>
        <v>1976</v>
      </c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DC142" s="20" t="str">
        <f t="shared" si="125"/>
        <v/>
      </c>
      <c r="DD142" s="20" t="str">
        <f t="shared" si="126"/>
        <v/>
      </c>
      <c r="DE142" s="20" t="str">
        <f t="shared" si="127"/>
        <v/>
      </c>
      <c r="DF142" s="20" t="str">
        <f t="shared" si="128"/>
        <v/>
      </c>
      <c r="DG142" s="20" t="str">
        <f t="shared" si="129"/>
        <v/>
      </c>
      <c r="DH142" s="20" t="str">
        <f t="shared" si="130"/>
        <v/>
      </c>
      <c r="DI142" s="20" t="str">
        <f t="shared" si="131"/>
        <v/>
      </c>
      <c r="DJ142" s="20" t="str">
        <f t="shared" si="132"/>
        <v/>
      </c>
      <c r="DK142" s="20" t="str">
        <f t="shared" si="133"/>
        <v/>
      </c>
      <c r="DL142" s="20" t="str">
        <f t="shared" si="134"/>
        <v/>
      </c>
      <c r="DM142" s="20" t="str">
        <f t="shared" si="135"/>
        <v/>
      </c>
      <c r="DN142" s="20" t="str">
        <f t="shared" si="136"/>
        <v/>
      </c>
      <c r="DO142" s="20" t="str">
        <f t="shared" si="137"/>
        <v/>
      </c>
      <c r="DP142" s="20" t="str">
        <f t="shared" si="138"/>
        <v/>
      </c>
      <c r="DQ142" s="20" t="str">
        <f t="shared" si="139"/>
        <v/>
      </c>
      <c r="DR142" s="20" t="str">
        <f t="shared" si="140"/>
        <v/>
      </c>
      <c r="DS142" s="20" t="str">
        <f t="shared" si="141"/>
        <v/>
      </c>
      <c r="DT142" s="20" t="str">
        <f t="shared" si="142"/>
        <v/>
      </c>
      <c r="DU142" s="20" t="str">
        <f t="shared" si="143"/>
        <v/>
      </c>
      <c r="DV142" s="20" t="str">
        <f t="shared" si="144"/>
        <v/>
      </c>
      <c r="DW142" s="20" t="str">
        <f t="shared" si="145"/>
        <v/>
      </c>
      <c r="DX142" s="20" t="str">
        <f t="shared" si="146"/>
        <v/>
      </c>
      <c r="DY142" s="20" t="str">
        <f t="shared" si="147"/>
        <v/>
      </c>
      <c r="DZ142" s="20" t="str">
        <f t="shared" si="148"/>
        <v/>
      </c>
      <c r="EA142" s="20" t="str">
        <f t="shared" si="149"/>
        <v/>
      </c>
      <c r="EB142" s="20" t="str">
        <f t="shared" si="150"/>
        <v/>
      </c>
      <c r="EC142" s="20" t="str">
        <f t="shared" si="151"/>
        <v/>
      </c>
      <c r="ED142" s="20" t="str">
        <f t="shared" si="152"/>
        <v/>
      </c>
      <c r="EE142" s="20" t="str">
        <f t="shared" si="153"/>
        <v/>
      </c>
    </row>
    <row r="143" spans="1:135" ht="11.25" customHeight="1">
      <c r="A143" s="43" t="s">
        <v>134</v>
      </c>
      <c r="B143" s="43" t="s">
        <v>81</v>
      </c>
      <c r="C143" s="43" t="s">
        <v>152</v>
      </c>
      <c r="D143" s="43" t="s">
        <v>268</v>
      </c>
      <c r="E143" s="44">
        <v>1</v>
      </c>
      <c r="F143" s="43" t="s">
        <v>136</v>
      </c>
      <c r="G143" s="45">
        <v>28038</v>
      </c>
      <c r="H143" s="45"/>
      <c r="I143" s="46">
        <v>1</v>
      </c>
      <c r="J143" s="45"/>
      <c r="K143" s="47"/>
      <c r="L143" s="46">
        <v>1</v>
      </c>
      <c r="M143" s="48"/>
      <c r="N143" s="47"/>
      <c r="O143" s="44">
        <f t="shared" si="93"/>
        <v>1</v>
      </c>
      <c r="P143" s="44">
        <f t="shared" si="94"/>
        <v>10</v>
      </c>
      <c r="Q143" s="44">
        <f t="shared" si="95"/>
        <v>1976</v>
      </c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DC143" s="20" t="str">
        <f t="shared" si="125"/>
        <v/>
      </c>
      <c r="DD143" s="20" t="str">
        <f t="shared" si="126"/>
        <v/>
      </c>
      <c r="DE143" s="20" t="str">
        <f t="shared" si="127"/>
        <v/>
      </c>
      <c r="DF143" s="20" t="str">
        <f t="shared" si="128"/>
        <v/>
      </c>
      <c r="DG143" s="20" t="str">
        <f t="shared" si="129"/>
        <v/>
      </c>
      <c r="DH143" s="20" t="str">
        <f t="shared" si="130"/>
        <v/>
      </c>
      <c r="DI143" s="20" t="str">
        <f t="shared" si="131"/>
        <v/>
      </c>
      <c r="DJ143" s="20" t="str">
        <f t="shared" si="132"/>
        <v/>
      </c>
      <c r="DK143" s="20" t="str">
        <f t="shared" si="133"/>
        <v/>
      </c>
      <c r="DL143" s="20" t="str">
        <f t="shared" si="134"/>
        <v/>
      </c>
      <c r="DM143" s="20" t="str">
        <f t="shared" si="135"/>
        <v/>
      </c>
      <c r="DN143" s="20" t="str">
        <f t="shared" si="136"/>
        <v/>
      </c>
      <c r="DO143" s="20" t="str">
        <f t="shared" si="137"/>
        <v/>
      </c>
      <c r="DP143" s="20" t="str">
        <f t="shared" si="138"/>
        <v/>
      </c>
      <c r="DQ143" s="20" t="str">
        <f t="shared" si="139"/>
        <v/>
      </c>
      <c r="DR143" s="20" t="str">
        <f t="shared" si="140"/>
        <v/>
      </c>
      <c r="DS143" s="20" t="str">
        <f t="shared" si="141"/>
        <v/>
      </c>
      <c r="DT143" s="20" t="str">
        <f t="shared" si="142"/>
        <v/>
      </c>
      <c r="DU143" s="20" t="str">
        <f t="shared" si="143"/>
        <v/>
      </c>
      <c r="DV143" s="20" t="str">
        <f t="shared" si="144"/>
        <v/>
      </c>
      <c r="DW143" s="20" t="str">
        <f t="shared" si="145"/>
        <v/>
      </c>
      <c r="DX143" s="20" t="str">
        <f t="shared" si="146"/>
        <v/>
      </c>
      <c r="DY143" s="20" t="str">
        <f t="shared" si="147"/>
        <v/>
      </c>
      <c r="DZ143" s="20" t="str">
        <f t="shared" si="148"/>
        <v/>
      </c>
      <c r="EA143" s="20" t="str">
        <f t="shared" si="149"/>
        <v/>
      </c>
      <c r="EB143" s="20" t="str">
        <f t="shared" si="150"/>
        <v/>
      </c>
      <c r="EC143" s="20" t="str">
        <f t="shared" si="151"/>
        <v/>
      </c>
      <c r="ED143" s="20" t="str">
        <f t="shared" si="152"/>
        <v/>
      </c>
      <c r="EE143" s="20" t="str">
        <f t="shared" si="153"/>
        <v/>
      </c>
    </row>
    <row r="144" spans="1:135" ht="11.25" customHeight="1">
      <c r="A144" s="43" t="s">
        <v>134</v>
      </c>
      <c r="B144" s="43" t="s">
        <v>81</v>
      </c>
      <c r="C144" s="43" t="s">
        <v>153</v>
      </c>
      <c r="D144" s="43"/>
      <c r="E144" s="44">
        <v>1</v>
      </c>
      <c r="F144" s="43" t="s">
        <v>136</v>
      </c>
      <c r="G144" s="45">
        <v>28041</v>
      </c>
      <c r="H144" s="45"/>
      <c r="I144" s="46">
        <v>1</v>
      </c>
      <c r="J144" s="45"/>
      <c r="K144" s="47"/>
      <c r="L144" s="46">
        <v>1</v>
      </c>
      <c r="M144" s="48"/>
      <c r="N144" s="47"/>
      <c r="O144" s="44">
        <f t="shared" si="93"/>
        <v>1</v>
      </c>
      <c r="P144" s="44">
        <f t="shared" si="94"/>
        <v>10</v>
      </c>
      <c r="Q144" s="44">
        <f t="shared" si="95"/>
        <v>1976</v>
      </c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DC144" s="20" t="str">
        <f t="shared" si="125"/>
        <v/>
      </c>
      <c r="DD144" s="20" t="str">
        <f t="shared" si="126"/>
        <v/>
      </c>
      <c r="DE144" s="20" t="str">
        <f t="shared" si="127"/>
        <v/>
      </c>
      <c r="DF144" s="20" t="str">
        <f t="shared" si="128"/>
        <v/>
      </c>
      <c r="DG144" s="20" t="str">
        <f t="shared" si="129"/>
        <v/>
      </c>
      <c r="DH144" s="20" t="str">
        <f t="shared" si="130"/>
        <v/>
      </c>
      <c r="DI144" s="20" t="str">
        <f t="shared" si="131"/>
        <v/>
      </c>
      <c r="DJ144" s="20" t="str">
        <f t="shared" si="132"/>
        <v/>
      </c>
      <c r="DK144" s="20" t="str">
        <f t="shared" si="133"/>
        <v/>
      </c>
      <c r="DL144" s="20" t="str">
        <f t="shared" si="134"/>
        <v/>
      </c>
      <c r="DM144" s="20" t="str">
        <f t="shared" si="135"/>
        <v/>
      </c>
      <c r="DN144" s="20" t="str">
        <f t="shared" si="136"/>
        <v/>
      </c>
      <c r="DO144" s="20" t="str">
        <f t="shared" si="137"/>
        <v/>
      </c>
      <c r="DP144" s="20" t="str">
        <f t="shared" si="138"/>
        <v/>
      </c>
      <c r="DQ144" s="20" t="str">
        <f t="shared" si="139"/>
        <v/>
      </c>
      <c r="DR144" s="20" t="str">
        <f t="shared" si="140"/>
        <v/>
      </c>
      <c r="DS144" s="20" t="str">
        <f t="shared" si="141"/>
        <v/>
      </c>
      <c r="DT144" s="20" t="str">
        <f t="shared" si="142"/>
        <v/>
      </c>
      <c r="DU144" s="20" t="str">
        <f t="shared" si="143"/>
        <v/>
      </c>
      <c r="DV144" s="20" t="str">
        <f t="shared" si="144"/>
        <v/>
      </c>
      <c r="DW144" s="20" t="str">
        <f t="shared" si="145"/>
        <v/>
      </c>
      <c r="DX144" s="20" t="str">
        <f t="shared" si="146"/>
        <v/>
      </c>
      <c r="DY144" s="20" t="str">
        <f t="shared" si="147"/>
        <v/>
      </c>
      <c r="DZ144" s="20" t="str">
        <f t="shared" si="148"/>
        <v/>
      </c>
      <c r="EA144" s="20" t="str">
        <f t="shared" si="149"/>
        <v/>
      </c>
      <c r="EB144" s="20" t="str">
        <f t="shared" si="150"/>
        <v/>
      </c>
      <c r="EC144" s="20" t="str">
        <f t="shared" si="151"/>
        <v/>
      </c>
      <c r="ED144" s="20" t="str">
        <f t="shared" si="152"/>
        <v/>
      </c>
      <c r="EE144" s="20" t="str">
        <f t="shared" si="153"/>
        <v/>
      </c>
    </row>
    <row r="145" spans="1:135" ht="11.25" customHeight="1">
      <c r="A145" s="43" t="s">
        <v>134</v>
      </c>
      <c r="B145" s="43" t="s">
        <v>81</v>
      </c>
      <c r="C145" s="43" t="s">
        <v>149</v>
      </c>
      <c r="D145" s="43"/>
      <c r="E145" s="44">
        <v>1</v>
      </c>
      <c r="F145" s="43" t="s">
        <v>136</v>
      </c>
      <c r="G145" s="45">
        <v>28042</v>
      </c>
      <c r="H145" s="45"/>
      <c r="I145" s="46">
        <v>1</v>
      </c>
      <c r="J145" s="45"/>
      <c r="K145" s="47"/>
      <c r="L145" s="46">
        <v>1</v>
      </c>
      <c r="M145" s="48"/>
      <c r="N145" s="47"/>
      <c r="O145" s="44">
        <f t="shared" si="93"/>
        <v>1</v>
      </c>
      <c r="P145" s="44">
        <f t="shared" si="94"/>
        <v>10</v>
      </c>
      <c r="Q145" s="44">
        <f t="shared" si="95"/>
        <v>1976</v>
      </c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DC145" s="20" t="str">
        <f t="shared" si="125"/>
        <v/>
      </c>
      <c r="DD145" s="20" t="str">
        <f t="shared" si="126"/>
        <v/>
      </c>
      <c r="DE145" s="20" t="str">
        <f t="shared" si="127"/>
        <v/>
      </c>
      <c r="DF145" s="20" t="str">
        <f t="shared" si="128"/>
        <v/>
      </c>
      <c r="DG145" s="20" t="str">
        <f t="shared" si="129"/>
        <v/>
      </c>
      <c r="DH145" s="20" t="str">
        <f t="shared" si="130"/>
        <v/>
      </c>
      <c r="DI145" s="20" t="str">
        <f t="shared" si="131"/>
        <v/>
      </c>
      <c r="DJ145" s="20" t="str">
        <f t="shared" si="132"/>
        <v/>
      </c>
      <c r="DK145" s="20" t="str">
        <f t="shared" si="133"/>
        <v/>
      </c>
      <c r="DL145" s="20" t="str">
        <f t="shared" si="134"/>
        <v/>
      </c>
      <c r="DM145" s="20" t="str">
        <f t="shared" si="135"/>
        <v/>
      </c>
      <c r="DN145" s="20" t="str">
        <f t="shared" si="136"/>
        <v/>
      </c>
      <c r="DO145" s="20" t="str">
        <f t="shared" si="137"/>
        <v/>
      </c>
      <c r="DP145" s="20" t="str">
        <f t="shared" si="138"/>
        <v/>
      </c>
      <c r="DQ145" s="20" t="str">
        <f t="shared" si="139"/>
        <v/>
      </c>
      <c r="DR145" s="20" t="str">
        <f t="shared" si="140"/>
        <v/>
      </c>
      <c r="DS145" s="20" t="str">
        <f t="shared" si="141"/>
        <v/>
      </c>
      <c r="DT145" s="20" t="str">
        <f t="shared" si="142"/>
        <v/>
      </c>
      <c r="DU145" s="20" t="str">
        <f t="shared" si="143"/>
        <v/>
      </c>
      <c r="DV145" s="20" t="str">
        <f t="shared" si="144"/>
        <v/>
      </c>
      <c r="DW145" s="20" t="str">
        <f t="shared" si="145"/>
        <v/>
      </c>
      <c r="DX145" s="20" t="str">
        <f t="shared" si="146"/>
        <v/>
      </c>
      <c r="DY145" s="20" t="str">
        <f t="shared" si="147"/>
        <v/>
      </c>
      <c r="DZ145" s="20" t="str">
        <f t="shared" si="148"/>
        <v/>
      </c>
      <c r="EA145" s="20" t="str">
        <f t="shared" si="149"/>
        <v/>
      </c>
      <c r="EB145" s="20" t="str">
        <f t="shared" si="150"/>
        <v/>
      </c>
      <c r="EC145" s="20" t="str">
        <f t="shared" si="151"/>
        <v/>
      </c>
      <c r="ED145" s="20" t="str">
        <f t="shared" si="152"/>
        <v/>
      </c>
      <c r="EE145" s="20" t="str">
        <f t="shared" si="153"/>
        <v/>
      </c>
    </row>
    <row r="146" spans="1:135" ht="11.25" customHeight="1">
      <c r="A146" s="43" t="s">
        <v>134</v>
      </c>
      <c r="B146" s="43" t="s">
        <v>69</v>
      </c>
      <c r="C146" s="43" t="s">
        <v>154</v>
      </c>
      <c r="D146" s="43"/>
      <c r="E146" s="44">
        <v>1</v>
      </c>
      <c r="F146" s="43" t="s">
        <v>136</v>
      </c>
      <c r="G146" s="45">
        <v>28043</v>
      </c>
      <c r="H146" s="45"/>
      <c r="I146" s="46">
        <v>1</v>
      </c>
      <c r="J146" s="45"/>
      <c r="K146" s="47"/>
      <c r="L146" s="46">
        <v>1</v>
      </c>
      <c r="M146" s="48"/>
      <c r="N146" s="47"/>
      <c r="O146" s="44">
        <f t="shared" si="93"/>
        <v>1</v>
      </c>
      <c r="P146" s="44">
        <f t="shared" si="94"/>
        <v>10</v>
      </c>
      <c r="Q146" s="44">
        <f t="shared" si="95"/>
        <v>1976</v>
      </c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DC146" s="20" t="str">
        <f t="shared" si="125"/>
        <v/>
      </c>
      <c r="DD146" s="20" t="str">
        <f t="shared" si="126"/>
        <v/>
      </c>
      <c r="DE146" s="20" t="str">
        <f t="shared" si="127"/>
        <v/>
      </c>
      <c r="DF146" s="20" t="str">
        <f t="shared" si="128"/>
        <v/>
      </c>
      <c r="DG146" s="20" t="str">
        <f t="shared" si="129"/>
        <v/>
      </c>
      <c r="DH146" s="20" t="str">
        <f t="shared" si="130"/>
        <v/>
      </c>
      <c r="DI146" s="20" t="str">
        <f t="shared" si="131"/>
        <v/>
      </c>
      <c r="DJ146" s="20" t="str">
        <f t="shared" si="132"/>
        <v/>
      </c>
      <c r="DK146" s="20" t="str">
        <f t="shared" si="133"/>
        <v/>
      </c>
      <c r="DL146" s="20" t="str">
        <f t="shared" si="134"/>
        <v/>
      </c>
      <c r="DM146" s="20" t="str">
        <f t="shared" si="135"/>
        <v/>
      </c>
      <c r="DN146" s="20" t="str">
        <f t="shared" si="136"/>
        <v/>
      </c>
      <c r="DO146" s="20" t="str">
        <f t="shared" si="137"/>
        <v/>
      </c>
      <c r="DP146" s="20" t="str">
        <f t="shared" si="138"/>
        <v/>
      </c>
      <c r="DQ146" s="20" t="str">
        <f t="shared" si="139"/>
        <v/>
      </c>
      <c r="DR146" s="20" t="str">
        <f t="shared" si="140"/>
        <v/>
      </c>
      <c r="DS146" s="20" t="str">
        <f t="shared" si="141"/>
        <v/>
      </c>
      <c r="DT146" s="20" t="str">
        <f t="shared" si="142"/>
        <v/>
      </c>
      <c r="DU146" s="20" t="str">
        <f t="shared" si="143"/>
        <v/>
      </c>
      <c r="DV146" s="20" t="str">
        <f t="shared" si="144"/>
        <v/>
      </c>
      <c r="DW146" s="20" t="str">
        <f t="shared" si="145"/>
        <v/>
      </c>
      <c r="DX146" s="20" t="str">
        <f t="shared" si="146"/>
        <v/>
      </c>
      <c r="DY146" s="20" t="str">
        <f t="shared" si="147"/>
        <v/>
      </c>
      <c r="DZ146" s="20" t="str">
        <f t="shared" si="148"/>
        <v/>
      </c>
      <c r="EA146" s="20" t="str">
        <f t="shared" si="149"/>
        <v/>
      </c>
      <c r="EB146" s="20" t="str">
        <f t="shared" si="150"/>
        <v/>
      </c>
      <c r="EC146" s="20" t="str">
        <f t="shared" si="151"/>
        <v/>
      </c>
      <c r="ED146" s="20" t="str">
        <f t="shared" si="152"/>
        <v/>
      </c>
      <c r="EE146" s="20" t="str">
        <f t="shared" si="153"/>
        <v/>
      </c>
    </row>
    <row r="147" spans="1:135" ht="11.25" customHeight="1">
      <c r="A147" s="43" t="s">
        <v>134</v>
      </c>
      <c r="B147" s="43" t="s">
        <v>143</v>
      </c>
      <c r="C147" s="43" t="s">
        <v>151</v>
      </c>
      <c r="D147" s="43" t="s">
        <v>0</v>
      </c>
      <c r="E147" s="44">
        <v>1</v>
      </c>
      <c r="F147" s="43" t="s">
        <v>397</v>
      </c>
      <c r="G147" s="45">
        <v>28148</v>
      </c>
      <c r="H147" s="45"/>
      <c r="I147" s="46">
        <v>1</v>
      </c>
      <c r="J147" s="45"/>
      <c r="K147" s="47"/>
      <c r="L147" s="46">
        <v>1</v>
      </c>
      <c r="M147" s="48"/>
      <c r="N147" s="47"/>
      <c r="O147" s="44">
        <f t="shared" si="93"/>
        <v>3</v>
      </c>
      <c r="P147" s="44">
        <f t="shared" si="94"/>
        <v>1</v>
      </c>
      <c r="Q147" s="44">
        <f t="shared" si="95"/>
        <v>1977</v>
      </c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DC147" s="20">
        <f>IF(Q147=1977,IF($E147=0,"",$E147),"")</f>
        <v>1</v>
      </c>
      <c r="DD147" s="20" t="str">
        <f>IF(Q147=1978,IF($E147=0,"",$E147),"")</f>
        <v/>
      </c>
      <c r="DE147" s="20" t="str">
        <f>IF(Q147=1979,IF($E147=0,"",$E147),"")</f>
        <v/>
      </c>
      <c r="DF147" s="20" t="str">
        <f>IF(Q147=1980,IF($E147=0,"",$E147),"")</f>
        <v/>
      </c>
      <c r="DG147" s="20" t="str">
        <f>IF(Q147=1981,IF($E147=0,"",$E147),"")</f>
        <v/>
      </c>
      <c r="DH147" s="20" t="str">
        <f>IF(Q147=1982,IF($E147=0,"",$E147),"")</f>
        <v/>
      </c>
      <c r="DI147" s="20" t="str">
        <f>IF(Q147=1983,IF($E147=0,"",$E147),"")</f>
        <v/>
      </c>
      <c r="DJ147" s="20" t="str">
        <f>IF(Q147=1984,IF($E147=0,"",$E147),"")</f>
        <v/>
      </c>
      <c r="DK147" s="20" t="str">
        <f>IF(Q147=1985,IF($E147=0,"",$E147),"")</f>
        <v/>
      </c>
      <c r="DL147" s="20" t="str">
        <f>IF(Q147=1986,IF($E147=0,"",$E147),"")</f>
        <v/>
      </c>
      <c r="DM147" s="20" t="str">
        <f>IF(Q147=1987,IF($E147=0,"",$E147),"")</f>
        <v/>
      </c>
      <c r="DN147" s="20" t="str">
        <f>IF(Q147=1988,IF($E147=0,"",$E147),"")</f>
        <v/>
      </c>
      <c r="DO147" s="20" t="str">
        <f>IF(Q147=1989,IF($E147=0,"",$E147),"")</f>
        <v/>
      </c>
      <c r="DP147" s="20" t="str">
        <f>IF(Q147=1990,IF($E147=0,"",$E147),"")</f>
        <v/>
      </c>
      <c r="DQ147" s="20" t="str">
        <f>IF(Q147=1991,IF($E147=0,"",$E147),"")</f>
        <v/>
      </c>
      <c r="DR147" s="20" t="str">
        <f>IF(Q147=1992,IF($E147=0,"",$E147),"")</f>
        <v/>
      </c>
      <c r="DS147" s="20" t="str">
        <f>IF(Q147=1993,IF($E147=0,"",$E147),"")</f>
        <v/>
      </c>
      <c r="DT147" s="20" t="str">
        <f>IF(Q147=1994,IF($E147=0,"",$E147),"")</f>
        <v/>
      </c>
      <c r="DU147" s="20" t="str">
        <f>IF(Q147=1995,IF($E147=0,"",$E147),"")</f>
        <v/>
      </c>
      <c r="DV147" s="20" t="str">
        <f>IF(Q147=1996,IF($E147=0,"",$E147),"")</f>
        <v/>
      </c>
      <c r="DW147" s="20" t="str">
        <f>IF(Q147=1997,IF($E147=0,"",$E147),"")</f>
        <v/>
      </c>
      <c r="DX147" s="20" t="str">
        <f>IF(Q147=1998,IF($E147=0,"",$E147),"")</f>
        <v/>
      </c>
      <c r="DY147" s="20" t="str">
        <f>IF(Q147=1999,IF($E147=0,"",$E147),"")</f>
        <v/>
      </c>
      <c r="DZ147" s="20" t="str">
        <f>IF(Q147=2000,IF($E147=0,"",$E147),"")</f>
        <v/>
      </c>
      <c r="EA147" s="20" t="str">
        <f>IF(Q147=2001,IF($E147=0,"",$E147),"")</f>
        <v/>
      </c>
      <c r="EB147" s="20" t="str">
        <f>IF(Q147=2002,IF($E147=0,"",$E147),"")</f>
        <v/>
      </c>
      <c r="EC147" s="20" t="str">
        <f>IF(Q147=2003,IF($E147=0,"",$E147),"")</f>
        <v/>
      </c>
      <c r="ED147" s="20" t="str">
        <f>IF(Q147=2004,IF($E147=0,"",$E147),"")</f>
        <v/>
      </c>
      <c r="EE147" s="20" t="str">
        <f>IF(Q147=2005,IF($E147=0,"",$E147),"")</f>
        <v/>
      </c>
    </row>
    <row r="148" spans="1:135" ht="11.25" customHeight="1">
      <c r="A148" s="43" t="s">
        <v>134</v>
      </c>
      <c r="B148" s="43" t="s">
        <v>72</v>
      </c>
      <c r="C148" s="43" t="s">
        <v>297</v>
      </c>
      <c r="D148" s="43" t="s">
        <v>50</v>
      </c>
      <c r="E148" s="44">
        <v>1</v>
      </c>
      <c r="F148" s="43" t="s">
        <v>136</v>
      </c>
      <c r="G148" s="45">
        <v>28250</v>
      </c>
      <c r="H148" s="45">
        <v>28254</v>
      </c>
      <c r="I148" s="46">
        <v>1</v>
      </c>
      <c r="J148" s="45"/>
      <c r="K148" s="47"/>
      <c r="L148" s="46">
        <v>1</v>
      </c>
      <c r="M148" s="48"/>
      <c r="N148" s="47"/>
      <c r="O148" s="44">
        <f t="shared" si="93"/>
        <v>1</v>
      </c>
      <c r="P148" s="44">
        <f t="shared" si="94"/>
        <v>5</v>
      </c>
      <c r="Q148" s="44">
        <f t="shared" si="95"/>
        <v>1977</v>
      </c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DC148" s="20">
        <f t="shared" si="125"/>
        <v>1</v>
      </c>
      <c r="DD148" s="20" t="str">
        <f t="shared" si="126"/>
        <v/>
      </c>
      <c r="DE148" s="20" t="str">
        <f t="shared" si="127"/>
        <v/>
      </c>
      <c r="DF148" s="20" t="str">
        <f t="shared" si="128"/>
        <v/>
      </c>
      <c r="DG148" s="20" t="str">
        <f t="shared" si="129"/>
        <v/>
      </c>
      <c r="DH148" s="20" t="str">
        <f t="shared" si="130"/>
        <v/>
      </c>
      <c r="DI148" s="20" t="str">
        <f t="shared" si="131"/>
        <v/>
      </c>
      <c r="DJ148" s="20" t="str">
        <f t="shared" si="132"/>
        <v/>
      </c>
      <c r="DK148" s="20" t="str">
        <f t="shared" si="133"/>
        <v/>
      </c>
      <c r="DL148" s="20" t="str">
        <f t="shared" si="134"/>
        <v/>
      </c>
      <c r="DM148" s="20" t="str">
        <f t="shared" si="135"/>
        <v/>
      </c>
      <c r="DN148" s="20" t="str">
        <f t="shared" si="136"/>
        <v/>
      </c>
      <c r="DO148" s="20" t="str">
        <f t="shared" si="137"/>
        <v/>
      </c>
      <c r="DP148" s="20" t="str">
        <f t="shared" si="138"/>
        <v/>
      </c>
      <c r="DQ148" s="20" t="str">
        <f t="shared" si="139"/>
        <v/>
      </c>
      <c r="DR148" s="20" t="str">
        <f t="shared" si="140"/>
        <v/>
      </c>
      <c r="DS148" s="20" t="str">
        <f t="shared" si="141"/>
        <v/>
      </c>
      <c r="DT148" s="20" t="str">
        <f t="shared" si="142"/>
        <v/>
      </c>
      <c r="DU148" s="20" t="str">
        <f t="shared" si="143"/>
        <v/>
      </c>
      <c r="DV148" s="20" t="str">
        <f t="shared" si="144"/>
        <v/>
      </c>
      <c r="DW148" s="20" t="str">
        <f t="shared" si="145"/>
        <v/>
      </c>
      <c r="DX148" s="20" t="str">
        <f t="shared" si="146"/>
        <v/>
      </c>
      <c r="DY148" s="20" t="str">
        <f t="shared" si="147"/>
        <v/>
      </c>
      <c r="DZ148" s="20" t="str">
        <f t="shared" si="148"/>
        <v/>
      </c>
      <c r="EA148" s="20" t="str">
        <f t="shared" si="149"/>
        <v/>
      </c>
      <c r="EB148" s="20" t="str">
        <f t="shared" si="150"/>
        <v/>
      </c>
      <c r="EC148" s="20" t="str">
        <f t="shared" si="151"/>
        <v/>
      </c>
      <c r="ED148" s="20" t="str">
        <f t="shared" si="152"/>
        <v/>
      </c>
      <c r="EE148" s="20" t="str">
        <f t="shared" si="153"/>
        <v/>
      </c>
    </row>
    <row r="149" spans="1:135" ht="11.25" customHeight="1">
      <c r="A149" s="43" t="s">
        <v>134</v>
      </c>
      <c r="B149" s="43" t="s">
        <v>81</v>
      </c>
      <c r="C149" s="43" t="s">
        <v>146</v>
      </c>
      <c r="D149" s="43"/>
      <c r="E149" s="44">
        <v>1</v>
      </c>
      <c r="F149" s="43" t="s">
        <v>136</v>
      </c>
      <c r="G149" s="45">
        <v>28259</v>
      </c>
      <c r="H149" s="45">
        <v>28262</v>
      </c>
      <c r="I149" s="46">
        <v>1</v>
      </c>
      <c r="J149" s="45"/>
      <c r="K149" s="47"/>
      <c r="L149" s="46">
        <v>1</v>
      </c>
      <c r="M149" s="48"/>
      <c r="N149" s="47"/>
      <c r="O149" s="44">
        <f t="shared" si="93"/>
        <v>2</v>
      </c>
      <c r="P149" s="44">
        <f t="shared" si="94"/>
        <v>5</v>
      </c>
      <c r="Q149" s="44">
        <f t="shared" si="95"/>
        <v>1977</v>
      </c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DC149" s="20">
        <f t="shared" si="125"/>
        <v>1</v>
      </c>
      <c r="DD149" s="20" t="str">
        <f t="shared" si="126"/>
        <v/>
      </c>
      <c r="DE149" s="20" t="str">
        <f t="shared" si="127"/>
        <v/>
      </c>
      <c r="DF149" s="20" t="str">
        <f t="shared" si="128"/>
        <v/>
      </c>
      <c r="DG149" s="20" t="str">
        <f t="shared" si="129"/>
        <v/>
      </c>
      <c r="DH149" s="20" t="str">
        <f t="shared" si="130"/>
        <v/>
      </c>
      <c r="DI149" s="20" t="str">
        <f t="shared" si="131"/>
        <v/>
      </c>
      <c r="DJ149" s="20" t="str">
        <f t="shared" si="132"/>
        <v/>
      </c>
      <c r="DK149" s="20" t="str">
        <f t="shared" si="133"/>
        <v/>
      </c>
      <c r="DL149" s="20" t="str">
        <f t="shared" si="134"/>
        <v/>
      </c>
      <c r="DM149" s="20" t="str">
        <f t="shared" si="135"/>
        <v/>
      </c>
      <c r="DN149" s="20" t="str">
        <f t="shared" si="136"/>
        <v/>
      </c>
      <c r="DO149" s="20" t="str">
        <f t="shared" si="137"/>
        <v/>
      </c>
      <c r="DP149" s="20" t="str">
        <f t="shared" si="138"/>
        <v/>
      </c>
      <c r="DQ149" s="20" t="str">
        <f t="shared" si="139"/>
        <v/>
      </c>
      <c r="DR149" s="20" t="str">
        <f t="shared" si="140"/>
        <v/>
      </c>
      <c r="DS149" s="20" t="str">
        <f t="shared" si="141"/>
        <v/>
      </c>
      <c r="DT149" s="20" t="str">
        <f t="shared" si="142"/>
        <v/>
      </c>
      <c r="DU149" s="20" t="str">
        <f t="shared" si="143"/>
        <v/>
      </c>
      <c r="DV149" s="20" t="str">
        <f t="shared" si="144"/>
        <v/>
      </c>
      <c r="DW149" s="20" t="str">
        <f t="shared" si="145"/>
        <v/>
      </c>
      <c r="DX149" s="20" t="str">
        <f t="shared" si="146"/>
        <v/>
      </c>
      <c r="DY149" s="20" t="str">
        <f t="shared" si="147"/>
        <v/>
      </c>
      <c r="DZ149" s="20" t="str">
        <f t="shared" si="148"/>
        <v/>
      </c>
      <c r="EA149" s="20" t="str">
        <f t="shared" si="149"/>
        <v/>
      </c>
      <c r="EB149" s="20" t="str">
        <f t="shared" si="150"/>
        <v/>
      </c>
      <c r="EC149" s="20" t="str">
        <f t="shared" si="151"/>
        <v/>
      </c>
      <c r="ED149" s="20" t="str">
        <f t="shared" si="152"/>
        <v/>
      </c>
      <c r="EE149" s="20" t="str">
        <f t="shared" si="153"/>
        <v/>
      </c>
    </row>
    <row r="150" spans="1:135" ht="11.25" customHeight="1">
      <c r="A150" s="43" t="s">
        <v>134</v>
      </c>
      <c r="B150" s="43" t="s">
        <v>72</v>
      </c>
      <c r="C150" s="43" t="s">
        <v>468</v>
      </c>
      <c r="D150" s="43" t="s">
        <v>50</v>
      </c>
      <c r="E150" s="44">
        <v>1</v>
      </c>
      <c r="F150" s="43" t="s">
        <v>145</v>
      </c>
      <c r="G150" s="45">
        <v>28380</v>
      </c>
      <c r="H150" s="45"/>
      <c r="I150" s="46">
        <v>1</v>
      </c>
      <c r="J150" s="45"/>
      <c r="K150" s="47"/>
      <c r="L150" s="46">
        <v>1</v>
      </c>
      <c r="M150" s="48"/>
      <c r="N150" s="47"/>
      <c r="O150" s="44">
        <f t="shared" si="93"/>
        <v>2</v>
      </c>
      <c r="P150" s="44">
        <f t="shared" si="94"/>
        <v>9</v>
      </c>
      <c r="Q150" s="44">
        <f t="shared" si="95"/>
        <v>1977</v>
      </c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DC150" s="20">
        <f t="shared" si="125"/>
        <v>1</v>
      </c>
      <c r="DD150" s="20" t="str">
        <f t="shared" si="126"/>
        <v/>
      </c>
      <c r="DE150" s="20" t="str">
        <f t="shared" si="127"/>
        <v/>
      </c>
      <c r="DF150" s="20" t="str">
        <f t="shared" si="128"/>
        <v/>
      </c>
      <c r="DG150" s="20" t="str">
        <f t="shared" si="129"/>
        <v/>
      </c>
      <c r="DH150" s="20" t="str">
        <f t="shared" si="130"/>
        <v/>
      </c>
      <c r="DI150" s="20" t="str">
        <f t="shared" si="131"/>
        <v/>
      </c>
      <c r="DJ150" s="20" t="str">
        <f t="shared" si="132"/>
        <v/>
      </c>
      <c r="DK150" s="20" t="str">
        <f t="shared" si="133"/>
        <v/>
      </c>
      <c r="DL150" s="20" t="str">
        <f t="shared" si="134"/>
        <v/>
      </c>
      <c r="DM150" s="20" t="str">
        <f t="shared" si="135"/>
        <v/>
      </c>
      <c r="DN150" s="20" t="str">
        <f t="shared" si="136"/>
        <v/>
      </c>
      <c r="DO150" s="20" t="str">
        <f t="shared" si="137"/>
        <v/>
      </c>
      <c r="DP150" s="20" t="str">
        <f t="shared" si="138"/>
        <v/>
      </c>
      <c r="DQ150" s="20" t="str">
        <f t="shared" si="139"/>
        <v/>
      </c>
      <c r="DR150" s="20" t="str">
        <f t="shared" si="140"/>
        <v/>
      </c>
      <c r="DS150" s="20" t="str">
        <f t="shared" si="141"/>
        <v/>
      </c>
      <c r="DT150" s="20" t="str">
        <f t="shared" si="142"/>
        <v/>
      </c>
      <c r="DU150" s="20" t="str">
        <f t="shared" si="143"/>
        <v/>
      </c>
      <c r="DV150" s="20" t="str">
        <f t="shared" si="144"/>
        <v/>
      </c>
      <c r="DW150" s="20" t="str">
        <f t="shared" si="145"/>
        <v/>
      </c>
      <c r="DX150" s="20" t="str">
        <f t="shared" si="146"/>
        <v/>
      </c>
      <c r="DY150" s="20" t="str">
        <f t="shared" si="147"/>
        <v/>
      </c>
      <c r="DZ150" s="20" t="str">
        <f t="shared" si="148"/>
        <v/>
      </c>
      <c r="EA150" s="20" t="str">
        <f t="shared" si="149"/>
        <v/>
      </c>
      <c r="EB150" s="20" t="str">
        <f t="shared" si="150"/>
        <v/>
      </c>
      <c r="EC150" s="20" t="str">
        <f t="shared" si="151"/>
        <v/>
      </c>
      <c r="ED150" s="20" t="str">
        <f t="shared" si="152"/>
        <v/>
      </c>
      <c r="EE150" s="20" t="str">
        <f t="shared" si="153"/>
        <v/>
      </c>
    </row>
    <row r="151" spans="1:135" ht="11.25" customHeight="1">
      <c r="A151" s="43" t="s">
        <v>134</v>
      </c>
      <c r="B151" s="43" t="s">
        <v>74</v>
      </c>
      <c r="C151" s="43" t="s">
        <v>51</v>
      </c>
      <c r="D151" s="43"/>
      <c r="E151" s="44">
        <v>1</v>
      </c>
      <c r="F151" s="43" t="s">
        <v>136</v>
      </c>
      <c r="G151" s="45">
        <v>28385</v>
      </c>
      <c r="H151" s="45">
        <v>28386</v>
      </c>
      <c r="I151" s="46">
        <v>1</v>
      </c>
      <c r="J151" s="45"/>
      <c r="K151" s="47"/>
      <c r="L151" s="46">
        <v>1</v>
      </c>
      <c r="M151" s="48"/>
      <c r="N151" s="47"/>
      <c r="O151" s="44">
        <f t="shared" si="93"/>
        <v>2</v>
      </c>
      <c r="P151" s="44">
        <f t="shared" si="94"/>
        <v>9</v>
      </c>
      <c r="Q151" s="44">
        <f t="shared" si="95"/>
        <v>1977</v>
      </c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DC151" s="20">
        <f t="shared" si="125"/>
        <v>1</v>
      </c>
      <c r="DD151" s="20" t="str">
        <f t="shared" si="126"/>
        <v/>
      </c>
      <c r="DE151" s="20" t="str">
        <f t="shared" si="127"/>
        <v/>
      </c>
      <c r="DF151" s="20" t="str">
        <f t="shared" si="128"/>
        <v/>
      </c>
      <c r="DG151" s="20" t="str">
        <f t="shared" si="129"/>
        <v/>
      </c>
      <c r="DH151" s="20" t="str">
        <f t="shared" si="130"/>
        <v/>
      </c>
      <c r="DI151" s="20" t="str">
        <f t="shared" si="131"/>
        <v/>
      </c>
      <c r="DJ151" s="20" t="str">
        <f t="shared" si="132"/>
        <v/>
      </c>
      <c r="DK151" s="20" t="str">
        <f t="shared" si="133"/>
        <v/>
      </c>
      <c r="DL151" s="20" t="str">
        <f t="shared" si="134"/>
        <v/>
      </c>
      <c r="DM151" s="20" t="str">
        <f t="shared" si="135"/>
        <v/>
      </c>
      <c r="DN151" s="20" t="str">
        <f t="shared" si="136"/>
        <v/>
      </c>
      <c r="DO151" s="20" t="str">
        <f t="shared" si="137"/>
        <v/>
      </c>
      <c r="DP151" s="20" t="str">
        <f t="shared" si="138"/>
        <v/>
      </c>
      <c r="DQ151" s="20" t="str">
        <f t="shared" si="139"/>
        <v/>
      </c>
      <c r="DR151" s="20" t="str">
        <f t="shared" si="140"/>
        <v/>
      </c>
      <c r="DS151" s="20" t="str">
        <f t="shared" si="141"/>
        <v/>
      </c>
      <c r="DT151" s="20" t="str">
        <f t="shared" si="142"/>
        <v/>
      </c>
      <c r="DU151" s="20" t="str">
        <f t="shared" si="143"/>
        <v/>
      </c>
      <c r="DV151" s="20" t="str">
        <f t="shared" si="144"/>
        <v/>
      </c>
      <c r="DW151" s="20" t="str">
        <f t="shared" si="145"/>
        <v/>
      </c>
      <c r="DX151" s="20" t="str">
        <f t="shared" si="146"/>
        <v/>
      </c>
      <c r="DY151" s="20" t="str">
        <f t="shared" si="147"/>
        <v/>
      </c>
      <c r="DZ151" s="20" t="str">
        <f t="shared" si="148"/>
        <v/>
      </c>
      <c r="EA151" s="20" t="str">
        <f t="shared" si="149"/>
        <v/>
      </c>
      <c r="EB151" s="20" t="str">
        <f t="shared" si="150"/>
        <v/>
      </c>
      <c r="EC151" s="20" t="str">
        <f t="shared" si="151"/>
        <v/>
      </c>
      <c r="ED151" s="20" t="str">
        <f t="shared" si="152"/>
        <v/>
      </c>
      <c r="EE151" s="20" t="str">
        <f t="shared" si="153"/>
        <v/>
      </c>
    </row>
    <row r="152" spans="1:135" ht="11.25" customHeight="1">
      <c r="A152" s="43" t="s">
        <v>134</v>
      </c>
      <c r="B152" s="43" t="s">
        <v>81</v>
      </c>
      <c r="C152" s="43" t="s">
        <v>146</v>
      </c>
      <c r="D152" s="43"/>
      <c r="E152" s="44">
        <v>1</v>
      </c>
      <c r="F152" s="43" t="s">
        <v>328</v>
      </c>
      <c r="G152" s="45">
        <v>28391</v>
      </c>
      <c r="H152" s="45">
        <v>28397</v>
      </c>
      <c r="I152" s="46">
        <v>1</v>
      </c>
      <c r="J152" s="45"/>
      <c r="K152" s="47"/>
      <c r="L152" s="46">
        <v>1</v>
      </c>
      <c r="M152" s="48"/>
      <c r="N152" s="47"/>
      <c r="O152" s="44">
        <f t="shared" si="93"/>
        <v>3</v>
      </c>
      <c r="P152" s="44">
        <f t="shared" si="94"/>
        <v>9</v>
      </c>
      <c r="Q152" s="44">
        <f t="shared" si="95"/>
        <v>1977</v>
      </c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DC152" s="20">
        <f t="shared" si="125"/>
        <v>1</v>
      </c>
      <c r="DD152" s="20" t="str">
        <f t="shared" si="126"/>
        <v/>
      </c>
      <c r="DE152" s="20" t="str">
        <f t="shared" si="127"/>
        <v/>
      </c>
      <c r="DF152" s="20" t="str">
        <f t="shared" si="128"/>
        <v/>
      </c>
      <c r="DG152" s="20" t="str">
        <f t="shared" si="129"/>
        <v/>
      </c>
      <c r="DH152" s="20" t="str">
        <f t="shared" si="130"/>
        <v/>
      </c>
      <c r="DI152" s="20" t="str">
        <f t="shared" si="131"/>
        <v/>
      </c>
      <c r="DJ152" s="20" t="str">
        <f t="shared" si="132"/>
        <v/>
      </c>
      <c r="DK152" s="20" t="str">
        <f t="shared" si="133"/>
        <v/>
      </c>
      <c r="DL152" s="20" t="str">
        <f t="shared" si="134"/>
        <v/>
      </c>
      <c r="DM152" s="20" t="str">
        <f t="shared" si="135"/>
        <v/>
      </c>
      <c r="DN152" s="20" t="str">
        <f t="shared" si="136"/>
        <v/>
      </c>
      <c r="DO152" s="20" t="str">
        <f t="shared" si="137"/>
        <v/>
      </c>
      <c r="DP152" s="20" t="str">
        <f t="shared" si="138"/>
        <v/>
      </c>
      <c r="DQ152" s="20" t="str">
        <f t="shared" si="139"/>
        <v/>
      </c>
      <c r="DR152" s="20" t="str">
        <f t="shared" si="140"/>
        <v/>
      </c>
      <c r="DS152" s="20" t="str">
        <f t="shared" si="141"/>
        <v/>
      </c>
      <c r="DT152" s="20" t="str">
        <f t="shared" si="142"/>
        <v/>
      </c>
      <c r="DU152" s="20" t="str">
        <f t="shared" si="143"/>
        <v/>
      </c>
      <c r="DV152" s="20" t="str">
        <f t="shared" si="144"/>
        <v/>
      </c>
      <c r="DW152" s="20" t="str">
        <f t="shared" si="145"/>
        <v/>
      </c>
      <c r="DX152" s="20" t="str">
        <f t="shared" si="146"/>
        <v/>
      </c>
      <c r="DY152" s="20" t="str">
        <f t="shared" si="147"/>
        <v/>
      </c>
      <c r="DZ152" s="20" t="str">
        <f t="shared" si="148"/>
        <v/>
      </c>
      <c r="EA152" s="20" t="str">
        <f t="shared" si="149"/>
        <v/>
      </c>
      <c r="EB152" s="20" t="str">
        <f t="shared" si="150"/>
        <v/>
      </c>
      <c r="EC152" s="20" t="str">
        <f t="shared" si="151"/>
        <v/>
      </c>
      <c r="ED152" s="20" t="str">
        <f t="shared" si="152"/>
        <v/>
      </c>
      <c r="EE152" s="20" t="str">
        <f t="shared" si="153"/>
        <v/>
      </c>
    </row>
    <row r="153" spans="1:135" ht="11.25" customHeight="1">
      <c r="A153" s="43" t="s">
        <v>134</v>
      </c>
      <c r="B153" s="43" t="s">
        <v>72</v>
      </c>
      <c r="C153" s="43" t="s">
        <v>469</v>
      </c>
      <c r="D153" s="43" t="s">
        <v>50</v>
      </c>
      <c r="E153" s="44">
        <v>1</v>
      </c>
      <c r="F153" s="43" t="s">
        <v>145</v>
      </c>
      <c r="G153" s="45">
        <v>28392</v>
      </c>
      <c r="H153" s="45">
        <v>28399</v>
      </c>
      <c r="I153" s="46">
        <v>1</v>
      </c>
      <c r="J153" s="45"/>
      <c r="K153" s="47"/>
      <c r="L153" s="46">
        <v>1</v>
      </c>
      <c r="M153" s="48"/>
      <c r="N153" s="47"/>
      <c r="O153" s="44">
        <f t="shared" si="93"/>
        <v>3</v>
      </c>
      <c r="P153" s="44">
        <f t="shared" si="94"/>
        <v>9</v>
      </c>
      <c r="Q153" s="44">
        <f t="shared" si="95"/>
        <v>1977</v>
      </c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DC153" s="20">
        <f t="shared" si="125"/>
        <v>1</v>
      </c>
      <c r="DD153" s="20" t="str">
        <f t="shared" si="126"/>
        <v/>
      </c>
      <c r="DE153" s="20" t="str">
        <f t="shared" si="127"/>
        <v/>
      </c>
      <c r="DF153" s="20" t="str">
        <f t="shared" si="128"/>
        <v/>
      </c>
      <c r="DG153" s="20" t="str">
        <f t="shared" si="129"/>
        <v/>
      </c>
      <c r="DH153" s="20" t="str">
        <f t="shared" si="130"/>
        <v/>
      </c>
      <c r="DI153" s="20" t="str">
        <f t="shared" si="131"/>
        <v/>
      </c>
      <c r="DJ153" s="20" t="str">
        <f t="shared" si="132"/>
        <v/>
      </c>
      <c r="DK153" s="20" t="str">
        <f t="shared" si="133"/>
        <v/>
      </c>
      <c r="DL153" s="20" t="str">
        <f t="shared" si="134"/>
        <v/>
      </c>
      <c r="DM153" s="20" t="str">
        <f t="shared" si="135"/>
        <v/>
      </c>
      <c r="DN153" s="20" t="str">
        <f t="shared" si="136"/>
        <v/>
      </c>
      <c r="DO153" s="20" t="str">
        <f t="shared" si="137"/>
        <v/>
      </c>
      <c r="DP153" s="20" t="str">
        <f t="shared" si="138"/>
        <v/>
      </c>
      <c r="DQ153" s="20" t="str">
        <f t="shared" si="139"/>
        <v/>
      </c>
      <c r="DR153" s="20" t="str">
        <f t="shared" si="140"/>
        <v/>
      </c>
      <c r="DS153" s="20" t="str">
        <f t="shared" si="141"/>
        <v/>
      </c>
      <c r="DT153" s="20" t="str">
        <f t="shared" si="142"/>
        <v/>
      </c>
      <c r="DU153" s="20" t="str">
        <f t="shared" si="143"/>
        <v/>
      </c>
      <c r="DV153" s="20" t="str">
        <f t="shared" si="144"/>
        <v/>
      </c>
      <c r="DW153" s="20" t="str">
        <f t="shared" si="145"/>
        <v/>
      </c>
      <c r="DX153" s="20" t="str">
        <f t="shared" si="146"/>
        <v/>
      </c>
      <c r="DY153" s="20" t="str">
        <f t="shared" si="147"/>
        <v/>
      </c>
      <c r="DZ153" s="20" t="str">
        <f t="shared" si="148"/>
        <v/>
      </c>
      <c r="EA153" s="20" t="str">
        <f t="shared" si="149"/>
        <v/>
      </c>
      <c r="EB153" s="20" t="str">
        <f t="shared" si="150"/>
        <v/>
      </c>
      <c r="EC153" s="20" t="str">
        <f t="shared" si="151"/>
        <v/>
      </c>
      <c r="ED153" s="20" t="str">
        <f t="shared" si="152"/>
        <v/>
      </c>
      <c r="EE153" s="20" t="str">
        <f t="shared" si="153"/>
        <v/>
      </c>
    </row>
    <row r="154" spans="1:135" ht="11.25" customHeight="1">
      <c r="A154" s="43" t="s">
        <v>134</v>
      </c>
      <c r="B154" s="43" t="s">
        <v>72</v>
      </c>
      <c r="C154" s="43" t="s">
        <v>470</v>
      </c>
      <c r="D154" s="43" t="s">
        <v>50</v>
      </c>
      <c r="E154" s="44">
        <v>1</v>
      </c>
      <c r="F154" s="43" t="s">
        <v>136</v>
      </c>
      <c r="G154" s="45">
        <v>28406</v>
      </c>
      <c r="H154" s="45">
        <v>28420</v>
      </c>
      <c r="I154" s="46">
        <v>1</v>
      </c>
      <c r="J154" s="45"/>
      <c r="K154" s="47"/>
      <c r="L154" s="46">
        <v>1</v>
      </c>
      <c r="M154" s="48"/>
      <c r="N154" s="47"/>
      <c r="O154" s="44">
        <f t="shared" si="93"/>
        <v>1</v>
      </c>
      <c r="P154" s="44">
        <f t="shared" si="94"/>
        <v>10</v>
      </c>
      <c r="Q154" s="44">
        <f t="shared" si="95"/>
        <v>1977</v>
      </c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DC154" s="20">
        <f t="shared" si="125"/>
        <v>1</v>
      </c>
      <c r="DD154" s="20" t="str">
        <f t="shared" si="126"/>
        <v/>
      </c>
      <c r="DE154" s="20" t="str">
        <f t="shared" si="127"/>
        <v/>
      </c>
      <c r="DF154" s="20" t="str">
        <f t="shared" si="128"/>
        <v/>
      </c>
      <c r="DG154" s="20" t="str">
        <f t="shared" si="129"/>
        <v/>
      </c>
      <c r="DH154" s="20" t="str">
        <f t="shared" si="130"/>
        <v/>
      </c>
      <c r="DI154" s="20" t="str">
        <f t="shared" si="131"/>
        <v/>
      </c>
      <c r="DJ154" s="20" t="str">
        <f t="shared" si="132"/>
        <v/>
      </c>
      <c r="DK154" s="20" t="str">
        <f t="shared" si="133"/>
        <v/>
      </c>
      <c r="DL154" s="20" t="str">
        <f t="shared" si="134"/>
        <v/>
      </c>
      <c r="DM154" s="20" t="str">
        <f t="shared" si="135"/>
        <v/>
      </c>
      <c r="DN154" s="20" t="str">
        <f t="shared" si="136"/>
        <v/>
      </c>
      <c r="DO154" s="20" t="str">
        <f t="shared" si="137"/>
        <v/>
      </c>
      <c r="DP154" s="20" t="str">
        <f t="shared" si="138"/>
        <v/>
      </c>
      <c r="DQ154" s="20" t="str">
        <f t="shared" si="139"/>
        <v/>
      </c>
      <c r="DR154" s="20" t="str">
        <f t="shared" si="140"/>
        <v/>
      </c>
      <c r="DS154" s="20" t="str">
        <f t="shared" si="141"/>
        <v/>
      </c>
      <c r="DT154" s="20" t="str">
        <f t="shared" si="142"/>
        <v/>
      </c>
      <c r="DU154" s="20" t="str">
        <f t="shared" si="143"/>
        <v/>
      </c>
      <c r="DV154" s="20" t="str">
        <f t="shared" si="144"/>
        <v/>
      </c>
      <c r="DW154" s="20" t="str">
        <f t="shared" si="145"/>
        <v/>
      </c>
      <c r="DX154" s="20" t="str">
        <f t="shared" si="146"/>
        <v/>
      </c>
      <c r="DY154" s="20" t="str">
        <f t="shared" si="147"/>
        <v/>
      </c>
      <c r="DZ154" s="20" t="str">
        <f t="shared" si="148"/>
        <v/>
      </c>
      <c r="EA154" s="20" t="str">
        <f t="shared" si="149"/>
        <v/>
      </c>
      <c r="EB154" s="20" t="str">
        <f t="shared" si="150"/>
        <v/>
      </c>
      <c r="EC154" s="20" t="str">
        <f t="shared" si="151"/>
        <v/>
      </c>
      <c r="ED154" s="20" t="str">
        <f t="shared" si="152"/>
        <v/>
      </c>
      <c r="EE154" s="20" t="str">
        <f t="shared" si="153"/>
        <v/>
      </c>
    </row>
    <row r="155" spans="1:135" ht="11.25" customHeight="1">
      <c r="A155" s="43" t="s">
        <v>134</v>
      </c>
      <c r="B155" s="43" t="s">
        <v>75</v>
      </c>
      <c r="C155" s="43" t="s">
        <v>155</v>
      </c>
      <c r="D155" s="43"/>
      <c r="E155" s="44">
        <v>1</v>
      </c>
      <c r="F155" s="43" t="s">
        <v>136</v>
      </c>
      <c r="G155" s="45">
        <v>28406</v>
      </c>
      <c r="H155" s="45"/>
      <c r="I155" s="46">
        <v>1</v>
      </c>
      <c r="J155" s="45"/>
      <c r="K155" s="47"/>
      <c r="L155" s="46">
        <v>1</v>
      </c>
      <c r="M155" s="48"/>
      <c r="N155" s="47"/>
      <c r="O155" s="44">
        <f t="shared" si="93"/>
        <v>1</v>
      </c>
      <c r="P155" s="44">
        <f t="shared" si="94"/>
        <v>10</v>
      </c>
      <c r="Q155" s="44">
        <f t="shared" si="95"/>
        <v>1977</v>
      </c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DC155" s="20">
        <f t="shared" si="125"/>
        <v>1</v>
      </c>
      <c r="DD155" s="20" t="str">
        <f t="shared" si="126"/>
        <v/>
      </c>
      <c r="DE155" s="20" t="str">
        <f t="shared" si="127"/>
        <v/>
      </c>
      <c r="DF155" s="20" t="str">
        <f t="shared" si="128"/>
        <v/>
      </c>
      <c r="DG155" s="20" t="str">
        <f t="shared" si="129"/>
        <v/>
      </c>
      <c r="DH155" s="20" t="str">
        <f t="shared" si="130"/>
        <v/>
      </c>
      <c r="DI155" s="20" t="str">
        <f t="shared" si="131"/>
        <v/>
      </c>
      <c r="DJ155" s="20" t="str">
        <f t="shared" si="132"/>
        <v/>
      </c>
      <c r="DK155" s="20" t="str">
        <f t="shared" si="133"/>
        <v/>
      </c>
      <c r="DL155" s="20" t="str">
        <f t="shared" si="134"/>
        <v/>
      </c>
      <c r="DM155" s="20" t="str">
        <f t="shared" si="135"/>
        <v/>
      </c>
      <c r="DN155" s="20" t="str">
        <f t="shared" si="136"/>
        <v/>
      </c>
      <c r="DO155" s="20" t="str">
        <f t="shared" si="137"/>
        <v/>
      </c>
      <c r="DP155" s="20" t="str">
        <f t="shared" si="138"/>
        <v/>
      </c>
      <c r="DQ155" s="20" t="str">
        <f t="shared" si="139"/>
        <v/>
      </c>
      <c r="DR155" s="20" t="str">
        <f t="shared" si="140"/>
        <v/>
      </c>
      <c r="DS155" s="20" t="str">
        <f t="shared" si="141"/>
        <v/>
      </c>
      <c r="DT155" s="20" t="str">
        <f t="shared" si="142"/>
        <v/>
      </c>
      <c r="DU155" s="20" t="str">
        <f t="shared" si="143"/>
        <v/>
      </c>
      <c r="DV155" s="20" t="str">
        <f t="shared" si="144"/>
        <v/>
      </c>
      <c r="DW155" s="20" t="str">
        <f t="shared" si="145"/>
        <v/>
      </c>
      <c r="DX155" s="20" t="str">
        <f t="shared" si="146"/>
        <v/>
      </c>
      <c r="DY155" s="20" t="str">
        <f t="shared" si="147"/>
        <v/>
      </c>
      <c r="DZ155" s="20" t="str">
        <f t="shared" si="148"/>
        <v/>
      </c>
      <c r="EA155" s="20" t="str">
        <f t="shared" si="149"/>
        <v/>
      </c>
      <c r="EB155" s="20" t="str">
        <f t="shared" si="150"/>
        <v/>
      </c>
      <c r="EC155" s="20" t="str">
        <f t="shared" si="151"/>
        <v/>
      </c>
      <c r="ED155" s="20" t="str">
        <f t="shared" si="152"/>
        <v/>
      </c>
      <c r="EE155" s="20" t="str">
        <f t="shared" si="153"/>
        <v/>
      </c>
    </row>
    <row r="156" spans="1:135" ht="11.25" customHeight="1">
      <c r="A156" s="43" t="s">
        <v>134</v>
      </c>
      <c r="B156" s="43" t="s">
        <v>74</v>
      </c>
      <c r="C156" s="43" t="s">
        <v>51</v>
      </c>
      <c r="D156" s="43"/>
      <c r="E156" s="44">
        <v>1</v>
      </c>
      <c r="F156" s="43" t="s">
        <v>136</v>
      </c>
      <c r="G156" s="45">
        <v>28407</v>
      </c>
      <c r="H156" s="45"/>
      <c r="I156" s="46">
        <v>1</v>
      </c>
      <c r="J156" s="45"/>
      <c r="K156" s="47"/>
      <c r="L156" s="46">
        <v>1</v>
      </c>
      <c r="M156" s="48"/>
      <c r="N156" s="47"/>
      <c r="O156" s="44">
        <f t="shared" si="93"/>
        <v>1</v>
      </c>
      <c r="P156" s="44">
        <f t="shared" si="94"/>
        <v>10</v>
      </c>
      <c r="Q156" s="44">
        <f t="shared" si="95"/>
        <v>1977</v>
      </c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DC156" s="20">
        <f t="shared" si="125"/>
        <v>1</v>
      </c>
      <c r="DD156" s="20" t="str">
        <f t="shared" si="126"/>
        <v/>
      </c>
      <c r="DE156" s="20" t="str">
        <f t="shared" si="127"/>
        <v/>
      </c>
      <c r="DF156" s="20" t="str">
        <f t="shared" si="128"/>
        <v/>
      </c>
      <c r="DG156" s="20" t="str">
        <f t="shared" si="129"/>
        <v/>
      </c>
      <c r="DH156" s="20" t="str">
        <f t="shared" si="130"/>
        <v/>
      </c>
      <c r="DI156" s="20" t="str">
        <f t="shared" si="131"/>
        <v/>
      </c>
      <c r="DJ156" s="20" t="str">
        <f t="shared" si="132"/>
        <v/>
      </c>
      <c r="DK156" s="20" t="str">
        <f t="shared" si="133"/>
        <v/>
      </c>
      <c r="DL156" s="20" t="str">
        <f t="shared" si="134"/>
        <v/>
      </c>
      <c r="DM156" s="20" t="str">
        <f t="shared" si="135"/>
        <v/>
      </c>
      <c r="DN156" s="20" t="str">
        <f t="shared" si="136"/>
        <v/>
      </c>
      <c r="DO156" s="20" t="str">
        <f t="shared" si="137"/>
        <v/>
      </c>
      <c r="DP156" s="20" t="str">
        <f t="shared" si="138"/>
        <v/>
      </c>
      <c r="DQ156" s="20" t="str">
        <f t="shared" si="139"/>
        <v/>
      </c>
      <c r="DR156" s="20" t="str">
        <f t="shared" si="140"/>
        <v/>
      </c>
      <c r="DS156" s="20" t="str">
        <f t="shared" si="141"/>
        <v/>
      </c>
      <c r="DT156" s="20" t="str">
        <f t="shared" si="142"/>
        <v/>
      </c>
      <c r="DU156" s="20" t="str">
        <f t="shared" si="143"/>
        <v/>
      </c>
      <c r="DV156" s="20" t="str">
        <f t="shared" si="144"/>
        <v/>
      </c>
      <c r="DW156" s="20" t="str">
        <f t="shared" si="145"/>
        <v/>
      </c>
      <c r="DX156" s="20" t="str">
        <f t="shared" si="146"/>
        <v/>
      </c>
      <c r="DY156" s="20" t="str">
        <f t="shared" si="147"/>
        <v/>
      </c>
      <c r="DZ156" s="20" t="str">
        <f t="shared" si="148"/>
        <v/>
      </c>
      <c r="EA156" s="20" t="str">
        <f t="shared" si="149"/>
        <v/>
      </c>
      <c r="EB156" s="20" t="str">
        <f t="shared" si="150"/>
        <v/>
      </c>
      <c r="EC156" s="20" t="str">
        <f t="shared" si="151"/>
        <v/>
      </c>
      <c r="ED156" s="20" t="str">
        <f t="shared" si="152"/>
        <v/>
      </c>
      <c r="EE156" s="20" t="str">
        <f t="shared" si="153"/>
        <v/>
      </c>
    </row>
    <row r="157" spans="1:135" ht="11.25" customHeight="1">
      <c r="A157" s="43" t="s">
        <v>134</v>
      </c>
      <c r="B157" s="43" t="s">
        <v>72</v>
      </c>
      <c r="C157" s="43" t="s">
        <v>471</v>
      </c>
      <c r="D157" s="43" t="s">
        <v>50</v>
      </c>
      <c r="E157" s="44">
        <v>1</v>
      </c>
      <c r="F157" s="43" t="s">
        <v>136</v>
      </c>
      <c r="G157" s="45">
        <v>28410</v>
      </c>
      <c r="H157" s="45">
        <v>28412</v>
      </c>
      <c r="I157" s="46">
        <v>1</v>
      </c>
      <c r="J157" s="45"/>
      <c r="K157" s="47"/>
      <c r="L157" s="46">
        <v>1</v>
      </c>
      <c r="M157" s="48"/>
      <c r="N157" s="47"/>
      <c r="O157" s="44">
        <f t="shared" si="93"/>
        <v>2</v>
      </c>
      <c r="P157" s="44">
        <f t="shared" si="94"/>
        <v>10</v>
      </c>
      <c r="Q157" s="44">
        <f t="shared" si="95"/>
        <v>1977</v>
      </c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DC157" s="20">
        <f t="shared" si="125"/>
        <v>1</v>
      </c>
      <c r="DD157" s="20" t="str">
        <f t="shared" si="126"/>
        <v/>
      </c>
      <c r="DE157" s="20" t="str">
        <f t="shared" si="127"/>
        <v/>
      </c>
      <c r="DF157" s="20" t="str">
        <f t="shared" si="128"/>
        <v/>
      </c>
      <c r="DG157" s="20" t="str">
        <f t="shared" si="129"/>
        <v/>
      </c>
      <c r="DH157" s="20" t="str">
        <f t="shared" si="130"/>
        <v/>
      </c>
      <c r="DI157" s="20" t="str">
        <f t="shared" si="131"/>
        <v/>
      </c>
      <c r="DJ157" s="20" t="str">
        <f t="shared" si="132"/>
        <v/>
      </c>
      <c r="DK157" s="20" t="str">
        <f t="shared" si="133"/>
        <v/>
      </c>
      <c r="DL157" s="20" t="str">
        <f t="shared" si="134"/>
        <v/>
      </c>
      <c r="DM157" s="20" t="str">
        <f t="shared" si="135"/>
        <v/>
      </c>
      <c r="DN157" s="20" t="str">
        <f t="shared" si="136"/>
        <v/>
      </c>
      <c r="DO157" s="20" t="str">
        <f t="shared" si="137"/>
        <v/>
      </c>
      <c r="DP157" s="20" t="str">
        <f t="shared" si="138"/>
        <v/>
      </c>
      <c r="DQ157" s="20" t="str">
        <f t="shared" si="139"/>
        <v/>
      </c>
      <c r="DR157" s="20" t="str">
        <f t="shared" si="140"/>
        <v/>
      </c>
      <c r="DS157" s="20" t="str">
        <f t="shared" si="141"/>
        <v/>
      </c>
      <c r="DT157" s="20" t="str">
        <f t="shared" si="142"/>
        <v/>
      </c>
      <c r="DU157" s="20" t="str">
        <f t="shared" si="143"/>
        <v/>
      </c>
      <c r="DV157" s="20" t="str">
        <f t="shared" si="144"/>
        <v/>
      </c>
      <c r="DW157" s="20" t="str">
        <f t="shared" si="145"/>
        <v/>
      </c>
      <c r="DX157" s="20" t="str">
        <f t="shared" si="146"/>
        <v/>
      </c>
      <c r="DY157" s="20" t="str">
        <f t="shared" si="147"/>
        <v/>
      </c>
      <c r="DZ157" s="20" t="str">
        <f t="shared" si="148"/>
        <v/>
      </c>
      <c r="EA157" s="20" t="str">
        <f t="shared" si="149"/>
        <v/>
      </c>
      <c r="EB157" s="20" t="str">
        <f t="shared" si="150"/>
        <v/>
      </c>
      <c r="EC157" s="20" t="str">
        <f t="shared" si="151"/>
        <v/>
      </c>
      <c r="ED157" s="20" t="str">
        <f t="shared" si="152"/>
        <v/>
      </c>
      <c r="EE157" s="20" t="str">
        <f t="shared" si="153"/>
        <v/>
      </c>
    </row>
    <row r="158" spans="1:135" ht="11.25" customHeight="1">
      <c r="A158" s="43" t="s">
        <v>134</v>
      </c>
      <c r="B158" s="43" t="s">
        <v>68</v>
      </c>
      <c r="C158" s="43" t="s">
        <v>156</v>
      </c>
      <c r="D158" s="43"/>
      <c r="E158" s="44">
        <v>1</v>
      </c>
      <c r="F158" s="43" t="s">
        <v>136</v>
      </c>
      <c r="G158" s="45">
        <v>28415</v>
      </c>
      <c r="H158" s="45"/>
      <c r="I158" s="46">
        <v>1</v>
      </c>
      <c r="J158" s="45"/>
      <c r="K158" s="47"/>
      <c r="L158" s="46">
        <v>1</v>
      </c>
      <c r="M158" s="48"/>
      <c r="N158" s="47"/>
      <c r="O158" s="44">
        <f t="shared" si="93"/>
        <v>2</v>
      </c>
      <c r="P158" s="44">
        <f t="shared" si="94"/>
        <v>10</v>
      </c>
      <c r="Q158" s="44">
        <f t="shared" si="95"/>
        <v>1977</v>
      </c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DC158" s="20">
        <f t="shared" si="125"/>
        <v>1</v>
      </c>
      <c r="DD158" s="20" t="str">
        <f t="shared" si="126"/>
        <v/>
      </c>
      <c r="DE158" s="20" t="str">
        <f t="shared" si="127"/>
        <v/>
      </c>
      <c r="DF158" s="20" t="str">
        <f t="shared" si="128"/>
        <v/>
      </c>
      <c r="DG158" s="20" t="str">
        <f t="shared" si="129"/>
        <v/>
      </c>
      <c r="DH158" s="20" t="str">
        <f t="shared" si="130"/>
        <v/>
      </c>
      <c r="DI158" s="20" t="str">
        <f t="shared" si="131"/>
        <v/>
      </c>
      <c r="DJ158" s="20" t="str">
        <f t="shared" si="132"/>
        <v/>
      </c>
      <c r="DK158" s="20" t="str">
        <f t="shared" si="133"/>
        <v/>
      </c>
      <c r="DL158" s="20" t="str">
        <f t="shared" si="134"/>
        <v/>
      </c>
      <c r="DM158" s="20" t="str">
        <f t="shared" si="135"/>
        <v/>
      </c>
      <c r="DN158" s="20" t="str">
        <f t="shared" si="136"/>
        <v/>
      </c>
      <c r="DO158" s="20" t="str">
        <f t="shared" si="137"/>
        <v/>
      </c>
      <c r="DP158" s="20" t="str">
        <f t="shared" si="138"/>
        <v/>
      </c>
      <c r="DQ158" s="20" t="str">
        <f t="shared" si="139"/>
        <v/>
      </c>
      <c r="DR158" s="20" t="str">
        <f t="shared" si="140"/>
        <v/>
      </c>
      <c r="DS158" s="20" t="str">
        <f t="shared" si="141"/>
        <v/>
      </c>
      <c r="DT158" s="20" t="str">
        <f t="shared" si="142"/>
        <v/>
      </c>
      <c r="DU158" s="20" t="str">
        <f t="shared" si="143"/>
        <v/>
      </c>
      <c r="DV158" s="20" t="str">
        <f t="shared" si="144"/>
        <v/>
      </c>
      <c r="DW158" s="20" t="str">
        <f t="shared" si="145"/>
        <v/>
      </c>
      <c r="DX158" s="20" t="str">
        <f t="shared" si="146"/>
        <v/>
      </c>
      <c r="DY158" s="20" t="str">
        <f t="shared" si="147"/>
        <v/>
      </c>
      <c r="DZ158" s="20" t="str">
        <f t="shared" si="148"/>
        <v/>
      </c>
      <c r="EA158" s="20" t="str">
        <f t="shared" si="149"/>
        <v/>
      </c>
      <c r="EB158" s="20" t="str">
        <f t="shared" si="150"/>
        <v/>
      </c>
      <c r="EC158" s="20" t="str">
        <f t="shared" si="151"/>
        <v/>
      </c>
      <c r="ED158" s="20" t="str">
        <f t="shared" si="152"/>
        <v/>
      </c>
      <c r="EE158" s="20" t="str">
        <f t="shared" si="153"/>
        <v/>
      </c>
    </row>
    <row r="159" spans="1:135" ht="11.25" customHeight="1">
      <c r="A159" s="43" t="s">
        <v>134</v>
      </c>
      <c r="B159" s="43" t="s">
        <v>72</v>
      </c>
      <c r="C159" s="43" t="s">
        <v>462</v>
      </c>
      <c r="D159" s="43" t="s">
        <v>50</v>
      </c>
      <c r="E159" s="44">
        <v>1</v>
      </c>
      <c r="F159" s="43" t="s">
        <v>136</v>
      </c>
      <c r="G159" s="45">
        <v>28763</v>
      </c>
      <c r="H159" s="45">
        <v>28796</v>
      </c>
      <c r="I159" s="46">
        <v>1</v>
      </c>
      <c r="J159" s="45"/>
      <c r="K159" s="47"/>
      <c r="L159" s="46">
        <v>1</v>
      </c>
      <c r="M159" s="48"/>
      <c r="N159" s="47"/>
      <c r="O159" s="44">
        <f t="shared" si="93"/>
        <v>3</v>
      </c>
      <c r="P159" s="44">
        <f t="shared" si="94"/>
        <v>9</v>
      </c>
      <c r="Q159" s="44">
        <f t="shared" si="95"/>
        <v>1978</v>
      </c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DC159" s="20" t="str">
        <f t="shared" si="125"/>
        <v/>
      </c>
      <c r="DD159" s="20">
        <f t="shared" si="126"/>
        <v>1</v>
      </c>
      <c r="DE159" s="20" t="str">
        <f t="shared" si="127"/>
        <v/>
      </c>
      <c r="DF159" s="20" t="str">
        <f t="shared" si="128"/>
        <v/>
      </c>
      <c r="DG159" s="20" t="str">
        <f t="shared" si="129"/>
        <v/>
      </c>
      <c r="DH159" s="20" t="str">
        <f t="shared" si="130"/>
        <v/>
      </c>
      <c r="DI159" s="20" t="str">
        <f t="shared" si="131"/>
        <v/>
      </c>
      <c r="DJ159" s="20" t="str">
        <f t="shared" si="132"/>
        <v/>
      </c>
      <c r="DK159" s="20" t="str">
        <f t="shared" si="133"/>
        <v/>
      </c>
      <c r="DL159" s="20" t="str">
        <f t="shared" si="134"/>
        <v/>
      </c>
      <c r="DM159" s="20" t="str">
        <f t="shared" si="135"/>
        <v/>
      </c>
      <c r="DN159" s="20" t="str">
        <f t="shared" si="136"/>
        <v/>
      </c>
      <c r="DO159" s="20" t="str">
        <f t="shared" si="137"/>
        <v/>
      </c>
      <c r="DP159" s="20" t="str">
        <f t="shared" si="138"/>
        <v/>
      </c>
      <c r="DQ159" s="20" t="str">
        <f t="shared" si="139"/>
        <v/>
      </c>
      <c r="DR159" s="20" t="str">
        <f t="shared" si="140"/>
        <v/>
      </c>
      <c r="DS159" s="20" t="str">
        <f t="shared" si="141"/>
        <v/>
      </c>
      <c r="DT159" s="20" t="str">
        <f t="shared" si="142"/>
        <v/>
      </c>
      <c r="DU159" s="20" t="str">
        <f t="shared" si="143"/>
        <v/>
      </c>
      <c r="DV159" s="20" t="str">
        <f t="shared" si="144"/>
        <v/>
      </c>
      <c r="DW159" s="20" t="str">
        <f t="shared" si="145"/>
        <v/>
      </c>
      <c r="DX159" s="20" t="str">
        <f t="shared" si="146"/>
        <v/>
      </c>
      <c r="DY159" s="20" t="str">
        <f t="shared" si="147"/>
        <v/>
      </c>
      <c r="DZ159" s="20" t="str">
        <f t="shared" si="148"/>
        <v/>
      </c>
      <c r="EA159" s="20" t="str">
        <f t="shared" si="149"/>
        <v/>
      </c>
      <c r="EB159" s="20" t="str">
        <f t="shared" si="150"/>
        <v/>
      </c>
      <c r="EC159" s="20" t="str">
        <f t="shared" si="151"/>
        <v/>
      </c>
      <c r="ED159" s="20" t="str">
        <f t="shared" si="152"/>
        <v/>
      </c>
      <c r="EE159" s="20" t="str">
        <f t="shared" si="153"/>
        <v/>
      </c>
    </row>
    <row r="160" spans="1:135" ht="11.25" customHeight="1">
      <c r="A160" s="43" t="s">
        <v>134</v>
      </c>
      <c r="B160" s="43" t="s">
        <v>68</v>
      </c>
      <c r="C160" s="43" t="s">
        <v>157</v>
      </c>
      <c r="D160" s="43"/>
      <c r="E160" s="44">
        <v>1</v>
      </c>
      <c r="F160" s="43" t="s">
        <v>136</v>
      </c>
      <c r="G160" s="45">
        <v>29130</v>
      </c>
      <c r="H160" s="45">
        <v>29132</v>
      </c>
      <c r="I160" s="46">
        <v>1</v>
      </c>
      <c r="J160" s="45"/>
      <c r="K160" s="47"/>
      <c r="L160" s="46">
        <v>1</v>
      </c>
      <c r="M160" s="48"/>
      <c r="N160" s="47"/>
      <c r="O160" s="44">
        <f t="shared" si="93"/>
        <v>1</v>
      </c>
      <c r="P160" s="44">
        <f t="shared" si="94"/>
        <v>10</v>
      </c>
      <c r="Q160" s="44">
        <f t="shared" si="95"/>
        <v>1979</v>
      </c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DC160" s="20" t="str">
        <f t="shared" si="125"/>
        <v/>
      </c>
      <c r="DD160" s="20" t="str">
        <f t="shared" si="126"/>
        <v/>
      </c>
      <c r="DE160" s="20">
        <f t="shared" si="127"/>
        <v>1</v>
      </c>
      <c r="DF160" s="20" t="str">
        <f t="shared" si="128"/>
        <v/>
      </c>
      <c r="DG160" s="20" t="str">
        <f t="shared" si="129"/>
        <v/>
      </c>
      <c r="DH160" s="20" t="str">
        <f t="shared" si="130"/>
        <v/>
      </c>
      <c r="DI160" s="20" t="str">
        <f t="shared" si="131"/>
        <v/>
      </c>
      <c r="DJ160" s="20" t="str">
        <f t="shared" si="132"/>
        <v/>
      </c>
      <c r="DK160" s="20" t="str">
        <f t="shared" si="133"/>
        <v/>
      </c>
      <c r="DL160" s="20" t="str">
        <f t="shared" si="134"/>
        <v/>
      </c>
      <c r="DM160" s="20" t="str">
        <f t="shared" si="135"/>
        <v/>
      </c>
      <c r="DN160" s="20" t="str">
        <f t="shared" si="136"/>
        <v/>
      </c>
      <c r="DO160" s="20" t="str">
        <f t="shared" si="137"/>
        <v/>
      </c>
      <c r="DP160" s="20" t="str">
        <f t="shared" si="138"/>
        <v/>
      </c>
      <c r="DQ160" s="20" t="str">
        <f t="shared" si="139"/>
        <v/>
      </c>
      <c r="DR160" s="20" t="str">
        <f t="shared" si="140"/>
        <v/>
      </c>
      <c r="DS160" s="20" t="str">
        <f t="shared" si="141"/>
        <v/>
      </c>
      <c r="DT160" s="20" t="str">
        <f t="shared" si="142"/>
        <v/>
      </c>
      <c r="DU160" s="20" t="str">
        <f t="shared" si="143"/>
        <v/>
      </c>
      <c r="DV160" s="20" t="str">
        <f t="shared" si="144"/>
        <v/>
      </c>
      <c r="DW160" s="20" t="str">
        <f t="shared" si="145"/>
        <v/>
      </c>
      <c r="DX160" s="20" t="str">
        <f t="shared" si="146"/>
        <v/>
      </c>
      <c r="DY160" s="20" t="str">
        <f t="shared" si="147"/>
        <v/>
      </c>
      <c r="DZ160" s="20" t="str">
        <f t="shared" si="148"/>
        <v/>
      </c>
      <c r="EA160" s="20" t="str">
        <f t="shared" si="149"/>
        <v/>
      </c>
      <c r="EB160" s="20" t="str">
        <f t="shared" si="150"/>
        <v/>
      </c>
      <c r="EC160" s="20" t="str">
        <f t="shared" si="151"/>
        <v/>
      </c>
      <c r="ED160" s="20" t="str">
        <f t="shared" si="152"/>
        <v/>
      </c>
      <c r="EE160" s="20" t="str">
        <f t="shared" si="153"/>
        <v/>
      </c>
    </row>
    <row r="161" spans="1:135" ht="11.25" customHeight="1">
      <c r="A161" s="43" t="s">
        <v>134</v>
      </c>
      <c r="B161" s="43" t="s">
        <v>68</v>
      </c>
      <c r="C161" s="43" t="s">
        <v>157</v>
      </c>
      <c r="D161" s="43"/>
      <c r="E161" s="44">
        <v>1</v>
      </c>
      <c r="F161" s="43" t="s">
        <v>136</v>
      </c>
      <c r="G161" s="45">
        <v>29132</v>
      </c>
      <c r="H161" s="45"/>
      <c r="I161" s="46">
        <v>1</v>
      </c>
      <c r="J161" s="45"/>
      <c r="K161" s="47"/>
      <c r="L161" s="46">
        <v>1</v>
      </c>
      <c r="M161" s="48"/>
      <c r="N161" s="47"/>
      <c r="O161" s="44">
        <f t="shared" ref="O161:O224" si="154">IF(DAY(G161)&lt;=10,1,IF(DAY(G161)&gt;20,3,2))</f>
        <v>1</v>
      </c>
      <c r="P161" s="44">
        <f t="shared" ref="P161:P224" si="155">MONTH(G161)</f>
        <v>10</v>
      </c>
      <c r="Q161" s="44">
        <f t="shared" ref="Q161:Q224" si="156">YEAR(G161)</f>
        <v>1979</v>
      </c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DC161" s="20" t="str">
        <f t="shared" si="125"/>
        <v/>
      </c>
      <c r="DD161" s="20" t="str">
        <f t="shared" si="126"/>
        <v/>
      </c>
      <c r="DE161" s="20">
        <f t="shared" si="127"/>
        <v>1</v>
      </c>
      <c r="DF161" s="20" t="str">
        <f t="shared" si="128"/>
        <v/>
      </c>
      <c r="DG161" s="20" t="str">
        <f t="shared" si="129"/>
        <v/>
      </c>
      <c r="DH161" s="20" t="str">
        <f t="shared" si="130"/>
        <v/>
      </c>
      <c r="DI161" s="20" t="str">
        <f t="shared" si="131"/>
        <v/>
      </c>
      <c r="DJ161" s="20" t="str">
        <f t="shared" si="132"/>
        <v/>
      </c>
      <c r="DK161" s="20" t="str">
        <f t="shared" si="133"/>
        <v/>
      </c>
      <c r="DL161" s="20" t="str">
        <f t="shared" si="134"/>
        <v/>
      </c>
      <c r="DM161" s="20" t="str">
        <f t="shared" si="135"/>
        <v/>
      </c>
      <c r="DN161" s="20" t="str">
        <f t="shared" si="136"/>
        <v/>
      </c>
      <c r="DO161" s="20" t="str">
        <f t="shared" si="137"/>
        <v/>
      </c>
      <c r="DP161" s="20" t="str">
        <f t="shared" si="138"/>
        <v/>
      </c>
      <c r="DQ161" s="20" t="str">
        <f t="shared" si="139"/>
        <v/>
      </c>
      <c r="DR161" s="20" t="str">
        <f t="shared" si="140"/>
        <v/>
      </c>
      <c r="DS161" s="20" t="str">
        <f t="shared" si="141"/>
        <v/>
      </c>
      <c r="DT161" s="20" t="str">
        <f t="shared" si="142"/>
        <v/>
      </c>
      <c r="DU161" s="20" t="str">
        <f t="shared" si="143"/>
        <v/>
      </c>
      <c r="DV161" s="20" t="str">
        <f t="shared" si="144"/>
        <v/>
      </c>
      <c r="DW161" s="20" t="str">
        <f t="shared" si="145"/>
        <v/>
      </c>
      <c r="DX161" s="20" t="str">
        <f t="shared" si="146"/>
        <v/>
      </c>
      <c r="DY161" s="20" t="str">
        <f t="shared" si="147"/>
        <v/>
      </c>
      <c r="DZ161" s="20" t="str">
        <f t="shared" si="148"/>
        <v/>
      </c>
      <c r="EA161" s="20" t="str">
        <f t="shared" si="149"/>
        <v/>
      </c>
      <c r="EB161" s="20" t="str">
        <f t="shared" si="150"/>
        <v/>
      </c>
      <c r="EC161" s="20" t="str">
        <f t="shared" si="151"/>
        <v/>
      </c>
      <c r="ED161" s="20" t="str">
        <f t="shared" si="152"/>
        <v/>
      </c>
      <c r="EE161" s="20" t="str">
        <f t="shared" si="153"/>
        <v/>
      </c>
    </row>
    <row r="162" spans="1:135" ht="11.25" customHeight="1">
      <c r="A162" s="43" t="s">
        <v>134</v>
      </c>
      <c r="B162" s="43" t="s">
        <v>72</v>
      </c>
      <c r="C162" s="43" t="s">
        <v>472</v>
      </c>
      <c r="D162" s="43" t="s">
        <v>50</v>
      </c>
      <c r="E162" s="44">
        <v>1</v>
      </c>
      <c r="F162" s="43" t="s">
        <v>136</v>
      </c>
      <c r="G162" s="45">
        <v>29134</v>
      </c>
      <c r="H162" s="45">
        <v>29136</v>
      </c>
      <c r="I162" s="46">
        <v>1</v>
      </c>
      <c r="J162" s="45"/>
      <c r="K162" s="47"/>
      <c r="L162" s="46">
        <v>1</v>
      </c>
      <c r="M162" s="48"/>
      <c r="N162" s="47"/>
      <c r="O162" s="44">
        <f t="shared" si="154"/>
        <v>1</v>
      </c>
      <c r="P162" s="44">
        <f t="shared" si="155"/>
        <v>10</v>
      </c>
      <c r="Q162" s="44">
        <f t="shared" si="156"/>
        <v>1979</v>
      </c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DC162" s="20" t="str">
        <f t="shared" si="125"/>
        <v/>
      </c>
      <c r="DD162" s="20" t="str">
        <f t="shared" si="126"/>
        <v/>
      </c>
      <c r="DE162" s="20">
        <f t="shared" si="127"/>
        <v>1</v>
      </c>
      <c r="DF162" s="20" t="str">
        <f t="shared" si="128"/>
        <v/>
      </c>
      <c r="DG162" s="20" t="str">
        <f t="shared" si="129"/>
        <v/>
      </c>
      <c r="DH162" s="20" t="str">
        <f t="shared" si="130"/>
        <v/>
      </c>
      <c r="DI162" s="20" t="str">
        <f t="shared" si="131"/>
        <v/>
      </c>
      <c r="DJ162" s="20" t="str">
        <f t="shared" si="132"/>
        <v/>
      </c>
      <c r="DK162" s="20" t="str">
        <f t="shared" si="133"/>
        <v/>
      </c>
      <c r="DL162" s="20" t="str">
        <f t="shared" si="134"/>
        <v/>
      </c>
      <c r="DM162" s="20" t="str">
        <f t="shared" si="135"/>
        <v/>
      </c>
      <c r="DN162" s="20" t="str">
        <f t="shared" si="136"/>
        <v/>
      </c>
      <c r="DO162" s="20" t="str">
        <f t="shared" si="137"/>
        <v/>
      </c>
      <c r="DP162" s="20" t="str">
        <f t="shared" si="138"/>
        <v/>
      </c>
      <c r="DQ162" s="20" t="str">
        <f t="shared" si="139"/>
        <v/>
      </c>
      <c r="DR162" s="20" t="str">
        <f t="shared" si="140"/>
        <v/>
      </c>
      <c r="DS162" s="20" t="str">
        <f t="shared" si="141"/>
        <v/>
      </c>
      <c r="DT162" s="20" t="str">
        <f t="shared" si="142"/>
        <v/>
      </c>
      <c r="DU162" s="20" t="str">
        <f t="shared" si="143"/>
        <v/>
      </c>
      <c r="DV162" s="20" t="str">
        <f t="shared" si="144"/>
        <v/>
      </c>
      <c r="DW162" s="20" t="str">
        <f t="shared" si="145"/>
        <v/>
      </c>
      <c r="DX162" s="20" t="str">
        <f t="shared" si="146"/>
        <v/>
      </c>
      <c r="DY162" s="20" t="str">
        <f t="shared" si="147"/>
        <v/>
      </c>
      <c r="DZ162" s="20" t="str">
        <f t="shared" si="148"/>
        <v/>
      </c>
      <c r="EA162" s="20" t="str">
        <f t="shared" si="149"/>
        <v/>
      </c>
      <c r="EB162" s="20" t="str">
        <f t="shared" si="150"/>
        <v/>
      </c>
      <c r="EC162" s="20" t="str">
        <f t="shared" si="151"/>
        <v/>
      </c>
      <c r="ED162" s="20" t="str">
        <f t="shared" si="152"/>
        <v/>
      </c>
      <c r="EE162" s="20" t="str">
        <f t="shared" si="153"/>
        <v/>
      </c>
    </row>
    <row r="163" spans="1:135" ht="11.25" customHeight="1">
      <c r="A163" s="43" t="s">
        <v>134</v>
      </c>
      <c r="B163" s="43" t="s">
        <v>72</v>
      </c>
      <c r="C163" s="43" t="s">
        <v>50</v>
      </c>
      <c r="D163" s="43"/>
      <c r="E163" s="44">
        <v>1</v>
      </c>
      <c r="F163" s="43" t="s">
        <v>136</v>
      </c>
      <c r="G163" s="45">
        <v>29141</v>
      </c>
      <c r="H163" s="45"/>
      <c r="I163" s="46">
        <v>1</v>
      </c>
      <c r="J163" s="45"/>
      <c r="K163" s="47"/>
      <c r="L163" s="46">
        <v>1</v>
      </c>
      <c r="M163" s="48"/>
      <c r="N163" s="47"/>
      <c r="O163" s="44">
        <f t="shared" si="154"/>
        <v>2</v>
      </c>
      <c r="P163" s="44">
        <f t="shared" si="155"/>
        <v>10</v>
      </c>
      <c r="Q163" s="44">
        <f t="shared" si="156"/>
        <v>1979</v>
      </c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DC163" s="20" t="str">
        <f t="shared" ref="DC163:DC176" si="157">IF(Q163=1977,IF($E163=0,"",$E163),"")</f>
        <v/>
      </c>
      <c r="DD163" s="20" t="str">
        <f t="shared" ref="DD163:DD176" si="158">IF(Q163=1978,IF($E163=0,"",$E163),"")</f>
        <v/>
      </c>
      <c r="DE163" s="20">
        <f t="shared" ref="DE163:DE176" si="159">IF(Q163=1979,IF($E163=0,"",$E163),"")</f>
        <v>1</v>
      </c>
      <c r="DF163" s="20" t="str">
        <f t="shared" ref="DF163:DF176" si="160">IF(Q163=1980,IF($E163=0,"",$E163),"")</f>
        <v/>
      </c>
      <c r="DG163" s="20" t="str">
        <f t="shared" ref="DG163:DG176" si="161">IF(Q163=1981,IF($E163=0,"",$E163),"")</f>
        <v/>
      </c>
      <c r="DH163" s="20" t="str">
        <f t="shared" ref="DH163:DH176" si="162">IF(Q163=1982,IF($E163=0,"",$E163),"")</f>
        <v/>
      </c>
      <c r="DI163" s="20" t="str">
        <f t="shared" ref="DI163:DI176" si="163">IF(Q163=1983,IF($E163=0,"",$E163),"")</f>
        <v/>
      </c>
      <c r="DJ163" s="20" t="str">
        <f t="shared" ref="DJ163:DJ176" si="164">IF(Q163=1984,IF($E163=0,"",$E163),"")</f>
        <v/>
      </c>
      <c r="DK163" s="20" t="str">
        <f t="shared" ref="DK163:DK176" si="165">IF(Q163=1985,IF($E163=0,"",$E163),"")</f>
        <v/>
      </c>
      <c r="DL163" s="20" t="str">
        <f t="shared" ref="DL163:DL176" si="166">IF(Q163=1986,IF($E163=0,"",$E163),"")</f>
        <v/>
      </c>
      <c r="DM163" s="20" t="str">
        <f t="shared" ref="DM163:DM176" si="167">IF(Q163=1987,IF($E163=0,"",$E163),"")</f>
        <v/>
      </c>
      <c r="DN163" s="20" t="str">
        <f t="shared" ref="DN163:DN176" si="168">IF(Q163=1988,IF($E163=0,"",$E163),"")</f>
        <v/>
      </c>
      <c r="DO163" s="20" t="str">
        <f t="shared" ref="DO163:DO176" si="169">IF(Q163=1989,IF($E163=0,"",$E163),"")</f>
        <v/>
      </c>
      <c r="DP163" s="20" t="str">
        <f t="shared" ref="DP163:DP176" si="170">IF(Q163=1990,IF($E163=0,"",$E163),"")</f>
        <v/>
      </c>
      <c r="DQ163" s="20" t="str">
        <f t="shared" ref="DQ163:DQ176" si="171">IF(Q163=1991,IF($E163=0,"",$E163),"")</f>
        <v/>
      </c>
      <c r="DR163" s="20" t="str">
        <f t="shared" ref="DR163:DR176" si="172">IF(Q163=1992,IF($E163=0,"",$E163),"")</f>
        <v/>
      </c>
      <c r="DS163" s="20" t="str">
        <f t="shared" ref="DS163:DS176" si="173">IF(Q163=1993,IF($E163=0,"",$E163),"")</f>
        <v/>
      </c>
      <c r="DT163" s="20" t="str">
        <f t="shared" ref="DT163:DT176" si="174">IF(Q163=1994,IF($E163=0,"",$E163),"")</f>
        <v/>
      </c>
      <c r="DU163" s="20" t="str">
        <f t="shared" ref="DU163:DU176" si="175">IF(Q163=1995,IF($E163=0,"",$E163),"")</f>
        <v/>
      </c>
      <c r="DV163" s="20" t="str">
        <f t="shared" ref="DV163:DV176" si="176">IF(Q163=1996,IF($E163=0,"",$E163),"")</f>
        <v/>
      </c>
      <c r="DW163" s="20" t="str">
        <f t="shared" ref="DW163:DW176" si="177">IF(Q163=1997,IF($E163=0,"",$E163),"")</f>
        <v/>
      </c>
      <c r="DX163" s="20" t="str">
        <f t="shared" ref="DX163:DX176" si="178">IF(Q163=1998,IF($E163=0,"",$E163),"")</f>
        <v/>
      </c>
      <c r="DY163" s="20" t="str">
        <f t="shared" ref="DY163:DY176" si="179">IF(Q163=1999,IF($E163=0,"",$E163),"")</f>
        <v/>
      </c>
      <c r="DZ163" s="20" t="str">
        <f t="shared" ref="DZ163:DZ176" si="180">IF(Q163=2000,IF($E163=0,"",$E163),"")</f>
        <v/>
      </c>
      <c r="EA163" s="20" t="str">
        <f t="shared" ref="EA163:EA176" si="181">IF(Q163=2001,IF($E163=0,"",$E163),"")</f>
        <v/>
      </c>
      <c r="EB163" s="20" t="str">
        <f t="shared" ref="EB163:EB176" si="182">IF(Q163=2002,IF($E163=0,"",$E163),"")</f>
        <v/>
      </c>
      <c r="EC163" s="20" t="str">
        <f t="shared" ref="EC163:EC176" si="183">IF(Q163=2003,IF($E163=0,"",$E163),"")</f>
        <v/>
      </c>
      <c r="ED163" s="20" t="str">
        <f t="shared" ref="ED163:ED176" si="184">IF(Q163=2004,IF($E163=0,"",$E163),"")</f>
        <v/>
      </c>
      <c r="EE163" s="20" t="str">
        <f t="shared" ref="EE163:EE176" si="185">IF(Q163=2005,IF($E163=0,"",$E163),"")</f>
        <v/>
      </c>
    </row>
    <row r="164" spans="1:135" ht="11.25" customHeight="1">
      <c r="A164" s="43" t="s">
        <v>134</v>
      </c>
      <c r="B164" s="43" t="s">
        <v>143</v>
      </c>
      <c r="C164" s="43" t="s">
        <v>158</v>
      </c>
      <c r="D164" s="43" t="s">
        <v>88</v>
      </c>
      <c r="E164" s="44">
        <v>1</v>
      </c>
      <c r="F164" s="43" t="s">
        <v>136</v>
      </c>
      <c r="G164" s="45">
        <v>29218</v>
      </c>
      <c r="H164" s="45"/>
      <c r="I164" s="46">
        <v>1</v>
      </c>
      <c r="J164" s="45"/>
      <c r="K164" s="47"/>
      <c r="L164" s="46">
        <v>1</v>
      </c>
      <c r="M164" s="48"/>
      <c r="N164" s="47"/>
      <c r="O164" s="44">
        <f t="shared" si="154"/>
        <v>3</v>
      </c>
      <c r="P164" s="44">
        <f t="shared" si="155"/>
        <v>12</v>
      </c>
      <c r="Q164" s="44">
        <f t="shared" si="156"/>
        <v>1979</v>
      </c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DC164" s="20" t="str">
        <f t="shared" si="157"/>
        <v/>
      </c>
      <c r="DD164" s="20" t="str">
        <f t="shared" si="158"/>
        <v/>
      </c>
      <c r="DE164" s="20">
        <f t="shared" si="159"/>
        <v>1</v>
      </c>
      <c r="DF164" s="20" t="str">
        <f t="shared" si="160"/>
        <v/>
      </c>
      <c r="DG164" s="20" t="str">
        <f t="shared" si="161"/>
        <v/>
      </c>
      <c r="DH164" s="20" t="str">
        <f t="shared" si="162"/>
        <v/>
      </c>
      <c r="DI164" s="20" t="str">
        <f t="shared" si="163"/>
        <v/>
      </c>
      <c r="DJ164" s="20" t="str">
        <f t="shared" si="164"/>
        <v/>
      </c>
      <c r="DK164" s="20" t="str">
        <f t="shared" si="165"/>
        <v/>
      </c>
      <c r="DL164" s="20" t="str">
        <f t="shared" si="166"/>
        <v/>
      </c>
      <c r="DM164" s="20" t="str">
        <f t="shared" si="167"/>
        <v/>
      </c>
      <c r="DN164" s="20" t="str">
        <f t="shared" si="168"/>
        <v/>
      </c>
      <c r="DO164" s="20" t="str">
        <f t="shared" si="169"/>
        <v/>
      </c>
      <c r="DP164" s="20" t="str">
        <f t="shared" si="170"/>
        <v/>
      </c>
      <c r="DQ164" s="20" t="str">
        <f t="shared" si="171"/>
        <v/>
      </c>
      <c r="DR164" s="20" t="str">
        <f t="shared" si="172"/>
        <v/>
      </c>
      <c r="DS164" s="20" t="str">
        <f t="shared" si="173"/>
        <v/>
      </c>
      <c r="DT164" s="20" t="str">
        <f t="shared" si="174"/>
        <v/>
      </c>
      <c r="DU164" s="20" t="str">
        <f t="shared" si="175"/>
        <v/>
      </c>
      <c r="DV164" s="20" t="str">
        <f t="shared" si="176"/>
        <v/>
      </c>
      <c r="DW164" s="20" t="str">
        <f t="shared" si="177"/>
        <v/>
      </c>
      <c r="DX164" s="20" t="str">
        <f t="shared" si="178"/>
        <v/>
      </c>
      <c r="DY164" s="20" t="str">
        <f t="shared" si="179"/>
        <v/>
      </c>
      <c r="DZ164" s="20" t="str">
        <f t="shared" si="180"/>
        <v/>
      </c>
      <c r="EA164" s="20" t="str">
        <f t="shared" si="181"/>
        <v/>
      </c>
      <c r="EB164" s="20" t="str">
        <f t="shared" si="182"/>
        <v/>
      </c>
      <c r="EC164" s="20" t="str">
        <f t="shared" si="183"/>
        <v/>
      </c>
      <c r="ED164" s="20" t="str">
        <f t="shared" si="184"/>
        <v/>
      </c>
      <c r="EE164" s="20" t="str">
        <f t="shared" si="185"/>
        <v/>
      </c>
    </row>
    <row r="165" spans="1:135" ht="11.25" customHeight="1">
      <c r="A165" s="43" t="s">
        <v>134</v>
      </c>
      <c r="B165" s="43" t="s">
        <v>72</v>
      </c>
      <c r="C165" s="43" t="s">
        <v>456</v>
      </c>
      <c r="D165" s="43" t="s">
        <v>50</v>
      </c>
      <c r="E165" s="44">
        <v>1</v>
      </c>
      <c r="F165" s="43" t="s">
        <v>136</v>
      </c>
      <c r="G165" s="45">
        <v>29352</v>
      </c>
      <c r="H165" s="45"/>
      <c r="I165" s="46">
        <v>1</v>
      </c>
      <c r="J165" s="45"/>
      <c r="K165" s="47"/>
      <c r="L165" s="46">
        <v>1</v>
      </c>
      <c r="M165" s="48"/>
      <c r="N165" s="47"/>
      <c r="O165" s="44">
        <f t="shared" si="154"/>
        <v>2</v>
      </c>
      <c r="P165" s="44">
        <f t="shared" si="155"/>
        <v>5</v>
      </c>
      <c r="Q165" s="44">
        <f t="shared" si="156"/>
        <v>1980</v>
      </c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DC165" s="20" t="str">
        <f t="shared" si="157"/>
        <v/>
      </c>
      <c r="DD165" s="20" t="str">
        <f t="shared" si="158"/>
        <v/>
      </c>
      <c r="DE165" s="20" t="str">
        <f t="shared" si="159"/>
        <v/>
      </c>
      <c r="DF165" s="20">
        <f t="shared" si="160"/>
        <v>1</v>
      </c>
      <c r="DG165" s="20" t="str">
        <f t="shared" si="161"/>
        <v/>
      </c>
      <c r="DH165" s="20" t="str">
        <f t="shared" si="162"/>
        <v/>
      </c>
      <c r="DI165" s="20" t="str">
        <f t="shared" si="163"/>
        <v/>
      </c>
      <c r="DJ165" s="20" t="str">
        <f t="shared" si="164"/>
        <v/>
      </c>
      <c r="DK165" s="20" t="str">
        <f t="shared" si="165"/>
        <v/>
      </c>
      <c r="DL165" s="20" t="str">
        <f t="shared" si="166"/>
        <v/>
      </c>
      <c r="DM165" s="20" t="str">
        <f t="shared" si="167"/>
        <v/>
      </c>
      <c r="DN165" s="20" t="str">
        <f t="shared" si="168"/>
        <v/>
      </c>
      <c r="DO165" s="20" t="str">
        <f t="shared" si="169"/>
        <v/>
      </c>
      <c r="DP165" s="20" t="str">
        <f t="shared" si="170"/>
        <v/>
      </c>
      <c r="DQ165" s="20" t="str">
        <f t="shared" si="171"/>
        <v/>
      </c>
      <c r="DR165" s="20" t="str">
        <f t="shared" si="172"/>
        <v/>
      </c>
      <c r="DS165" s="20" t="str">
        <f t="shared" si="173"/>
        <v/>
      </c>
      <c r="DT165" s="20" t="str">
        <f t="shared" si="174"/>
        <v/>
      </c>
      <c r="DU165" s="20" t="str">
        <f t="shared" si="175"/>
        <v/>
      </c>
      <c r="DV165" s="20" t="str">
        <f t="shared" si="176"/>
        <v/>
      </c>
      <c r="DW165" s="20" t="str">
        <f t="shared" si="177"/>
        <v/>
      </c>
      <c r="DX165" s="20" t="str">
        <f t="shared" si="178"/>
        <v/>
      </c>
      <c r="DY165" s="20" t="str">
        <f t="shared" si="179"/>
        <v/>
      </c>
      <c r="DZ165" s="20" t="str">
        <f t="shared" si="180"/>
        <v/>
      </c>
      <c r="EA165" s="20" t="str">
        <f t="shared" si="181"/>
        <v/>
      </c>
      <c r="EB165" s="20" t="str">
        <f t="shared" si="182"/>
        <v/>
      </c>
      <c r="EC165" s="20" t="str">
        <f t="shared" si="183"/>
        <v/>
      </c>
      <c r="ED165" s="20" t="str">
        <f t="shared" si="184"/>
        <v/>
      </c>
      <c r="EE165" s="20" t="str">
        <f t="shared" si="185"/>
        <v/>
      </c>
    </row>
    <row r="166" spans="1:135" ht="11.25" customHeight="1">
      <c r="A166" s="43" t="s">
        <v>134</v>
      </c>
      <c r="B166" s="43" t="s">
        <v>72</v>
      </c>
      <c r="C166" s="43" t="s">
        <v>50</v>
      </c>
      <c r="D166" s="43"/>
      <c r="E166" s="44">
        <v>1</v>
      </c>
      <c r="F166" s="43" t="s">
        <v>328</v>
      </c>
      <c r="G166" s="45">
        <v>29470</v>
      </c>
      <c r="H166" s="45">
        <v>29471</v>
      </c>
      <c r="I166" s="46">
        <v>1</v>
      </c>
      <c r="J166" s="45"/>
      <c r="K166" s="47"/>
      <c r="L166" s="46">
        <v>1</v>
      </c>
      <c r="M166" s="48"/>
      <c r="N166" s="47"/>
      <c r="O166" s="44">
        <f t="shared" si="154"/>
        <v>1</v>
      </c>
      <c r="P166" s="44">
        <f t="shared" si="155"/>
        <v>9</v>
      </c>
      <c r="Q166" s="44">
        <f t="shared" si="156"/>
        <v>1980</v>
      </c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DC166" s="20" t="str">
        <f t="shared" si="157"/>
        <v/>
      </c>
      <c r="DD166" s="20" t="str">
        <f t="shared" si="158"/>
        <v/>
      </c>
      <c r="DE166" s="20" t="str">
        <f t="shared" si="159"/>
        <v/>
      </c>
      <c r="DF166" s="20">
        <f t="shared" si="160"/>
        <v>1</v>
      </c>
      <c r="DG166" s="20" t="str">
        <f t="shared" si="161"/>
        <v/>
      </c>
      <c r="DH166" s="20" t="str">
        <f t="shared" si="162"/>
        <v/>
      </c>
      <c r="DI166" s="20" t="str">
        <f t="shared" si="163"/>
        <v/>
      </c>
      <c r="DJ166" s="20" t="str">
        <f t="shared" si="164"/>
        <v/>
      </c>
      <c r="DK166" s="20" t="str">
        <f t="shared" si="165"/>
        <v/>
      </c>
      <c r="DL166" s="20" t="str">
        <f t="shared" si="166"/>
        <v/>
      </c>
      <c r="DM166" s="20" t="str">
        <f t="shared" si="167"/>
        <v/>
      </c>
      <c r="DN166" s="20" t="str">
        <f t="shared" si="168"/>
        <v/>
      </c>
      <c r="DO166" s="20" t="str">
        <f t="shared" si="169"/>
        <v/>
      </c>
      <c r="DP166" s="20" t="str">
        <f t="shared" si="170"/>
        <v/>
      </c>
      <c r="DQ166" s="20" t="str">
        <f t="shared" si="171"/>
        <v/>
      </c>
      <c r="DR166" s="20" t="str">
        <f t="shared" si="172"/>
        <v/>
      </c>
      <c r="DS166" s="20" t="str">
        <f t="shared" si="173"/>
        <v/>
      </c>
      <c r="DT166" s="20" t="str">
        <f t="shared" si="174"/>
        <v/>
      </c>
      <c r="DU166" s="20" t="str">
        <f t="shared" si="175"/>
        <v/>
      </c>
      <c r="DV166" s="20" t="str">
        <f t="shared" si="176"/>
        <v/>
      </c>
      <c r="DW166" s="20" t="str">
        <f t="shared" si="177"/>
        <v/>
      </c>
      <c r="DX166" s="20" t="str">
        <f t="shared" si="178"/>
        <v/>
      </c>
      <c r="DY166" s="20" t="str">
        <f t="shared" si="179"/>
        <v/>
      </c>
      <c r="DZ166" s="20" t="str">
        <f t="shared" si="180"/>
        <v/>
      </c>
      <c r="EA166" s="20" t="str">
        <f t="shared" si="181"/>
        <v/>
      </c>
      <c r="EB166" s="20" t="str">
        <f t="shared" si="182"/>
        <v/>
      </c>
      <c r="EC166" s="20" t="str">
        <f t="shared" si="183"/>
        <v/>
      </c>
      <c r="ED166" s="20" t="str">
        <f t="shared" si="184"/>
        <v/>
      </c>
      <c r="EE166" s="20" t="str">
        <f t="shared" si="185"/>
        <v/>
      </c>
    </row>
    <row r="167" spans="1:135" ht="11.25" customHeight="1">
      <c r="A167" s="43" t="s">
        <v>134</v>
      </c>
      <c r="B167" s="43" t="s">
        <v>81</v>
      </c>
      <c r="C167" s="43" t="s">
        <v>147</v>
      </c>
      <c r="D167" s="43"/>
      <c r="E167" s="44">
        <v>1</v>
      </c>
      <c r="F167" s="43" t="s">
        <v>328</v>
      </c>
      <c r="G167" s="45">
        <v>29478</v>
      </c>
      <c r="H167" s="45"/>
      <c r="I167" s="46">
        <v>1</v>
      </c>
      <c r="J167" s="45"/>
      <c r="K167" s="47"/>
      <c r="L167" s="46">
        <v>1</v>
      </c>
      <c r="M167" s="48"/>
      <c r="N167" s="47"/>
      <c r="O167" s="44">
        <f t="shared" si="154"/>
        <v>2</v>
      </c>
      <c r="P167" s="44">
        <f t="shared" si="155"/>
        <v>9</v>
      </c>
      <c r="Q167" s="44">
        <f t="shared" si="156"/>
        <v>1980</v>
      </c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DC167" s="20" t="str">
        <f t="shared" si="157"/>
        <v/>
      </c>
      <c r="DD167" s="20" t="str">
        <f t="shared" si="158"/>
        <v/>
      </c>
      <c r="DE167" s="20" t="str">
        <f t="shared" si="159"/>
        <v/>
      </c>
      <c r="DF167" s="20">
        <f t="shared" si="160"/>
        <v>1</v>
      </c>
      <c r="DG167" s="20" t="str">
        <f t="shared" si="161"/>
        <v/>
      </c>
      <c r="DH167" s="20" t="str">
        <f t="shared" si="162"/>
        <v/>
      </c>
      <c r="DI167" s="20" t="str">
        <f t="shared" si="163"/>
        <v/>
      </c>
      <c r="DJ167" s="20" t="str">
        <f t="shared" si="164"/>
        <v/>
      </c>
      <c r="DK167" s="20" t="str">
        <f t="shared" si="165"/>
        <v/>
      </c>
      <c r="DL167" s="20" t="str">
        <f t="shared" si="166"/>
        <v/>
      </c>
      <c r="DM167" s="20" t="str">
        <f t="shared" si="167"/>
        <v/>
      </c>
      <c r="DN167" s="20" t="str">
        <f t="shared" si="168"/>
        <v/>
      </c>
      <c r="DO167" s="20" t="str">
        <f t="shared" si="169"/>
        <v/>
      </c>
      <c r="DP167" s="20" t="str">
        <f t="shared" si="170"/>
        <v/>
      </c>
      <c r="DQ167" s="20" t="str">
        <f t="shared" si="171"/>
        <v/>
      </c>
      <c r="DR167" s="20" t="str">
        <f t="shared" si="172"/>
        <v/>
      </c>
      <c r="DS167" s="20" t="str">
        <f t="shared" si="173"/>
        <v/>
      </c>
      <c r="DT167" s="20" t="str">
        <f t="shared" si="174"/>
        <v/>
      </c>
      <c r="DU167" s="20" t="str">
        <f t="shared" si="175"/>
        <v/>
      </c>
      <c r="DV167" s="20" t="str">
        <f t="shared" si="176"/>
        <v/>
      </c>
      <c r="DW167" s="20" t="str">
        <f t="shared" si="177"/>
        <v/>
      </c>
      <c r="DX167" s="20" t="str">
        <f t="shared" si="178"/>
        <v/>
      </c>
      <c r="DY167" s="20" t="str">
        <f t="shared" si="179"/>
        <v/>
      </c>
      <c r="DZ167" s="20" t="str">
        <f t="shared" si="180"/>
        <v/>
      </c>
      <c r="EA167" s="20" t="str">
        <f t="shared" si="181"/>
        <v/>
      </c>
      <c r="EB167" s="20" t="str">
        <f t="shared" si="182"/>
        <v/>
      </c>
      <c r="EC167" s="20" t="str">
        <f t="shared" si="183"/>
        <v/>
      </c>
      <c r="ED167" s="20" t="str">
        <f t="shared" si="184"/>
        <v/>
      </c>
      <c r="EE167" s="20" t="str">
        <f t="shared" si="185"/>
        <v/>
      </c>
    </row>
    <row r="168" spans="1:135" ht="11.25" customHeight="1">
      <c r="A168" s="43" t="s">
        <v>134</v>
      </c>
      <c r="B168" s="43" t="s">
        <v>72</v>
      </c>
      <c r="C168" s="43" t="s">
        <v>50</v>
      </c>
      <c r="D168" s="43"/>
      <c r="E168" s="44">
        <v>1</v>
      </c>
      <c r="F168" s="43" t="s">
        <v>136</v>
      </c>
      <c r="G168" s="45">
        <v>29486</v>
      </c>
      <c r="H168" s="45">
        <v>29495</v>
      </c>
      <c r="I168" s="46">
        <v>1</v>
      </c>
      <c r="J168" s="45"/>
      <c r="K168" s="47"/>
      <c r="L168" s="46">
        <v>1</v>
      </c>
      <c r="M168" s="48"/>
      <c r="N168" s="47"/>
      <c r="O168" s="44">
        <f t="shared" si="154"/>
        <v>3</v>
      </c>
      <c r="P168" s="44">
        <f t="shared" si="155"/>
        <v>9</v>
      </c>
      <c r="Q168" s="44">
        <f t="shared" si="156"/>
        <v>1980</v>
      </c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DC168" s="20" t="str">
        <f t="shared" si="157"/>
        <v/>
      </c>
      <c r="DD168" s="20" t="str">
        <f t="shared" si="158"/>
        <v/>
      </c>
      <c r="DE168" s="20" t="str">
        <f t="shared" si="159"/>
        <v/>
      </c>
      <c r="DF168" s="20">
        <f t="shared" si="160"/>
        <v>1</v>
      </c>
      <c r="DG168" s="20" t="str">
        <f t="shared" si="161"/>
        <v/>
      </c>
      <c r="DH168" s="20" t="str">
        <f t="shared" si="162"/>
        <v/>
      </c>
      <c r="DI168" s="20" t="str">
        <f t="shared" si="163"/>
        <v/>
      </c>
      <c r="DJ168" s="20" t="str">
        <f t="shared" si="164"/>
        <v/>
      </c>
      <c r="DK168" s="20" t="str">
        <f t="shared" si="165"/>
        <v/>
      </c>
      <c r="DL168" s="20" t="str">
        <f t="shared" si="166"/>
        <v/>
      </c>
      <c r="DM168" s="20" t="str">
        <f t="shared" si="167"/>
        <v/>
      </c>
      <c r="DN168" s="20" t="str">
        <f t="shared" si="168"/>
        <v/>
      </c>
      <c r="DO168" s="20" t="str">
        <f t="shared" si="169"/>
        <v/>
      </c>
      <c r="DP168" s="20" t="str">
        <f t="shared" si="170"/>
        <v/>
      </c>
      <c r="DQ168" s="20" t="str">
        <f t="shared" si="171"/>
        <v/>
      </c>
      <c r="DR168" s="20" t="str">
        <f t="shared" si="172"/>
        <v/>
      </c>
      <c r="DS168" s="20" t="str">
        <f t="shared" si="173"/>
        <v/>
      </c>
      <c r="DT168" s="20" t="str">
        <f t="shared" si="174"/>
        <v/>
      </c>
      <c r="DU168" s="20" t="str">
        <f t="shared" si="175"/>
        <v/>
      </c>
      <c r="DV168" s="20" t="str">
        <f t="shared" si="176"/>
        <v/>
      </c>
      <c r="DW168" s="20" t="str">
        <f t="shared" si="177"/>
        <v/>
      </c>
      <c r="DX168" s="20" t="str">
        <f t="shared" si="178"/>
        <v/>
      </c>
      <c r="DY168" s="20" t="str">
        <f t="shared" si="179"/>
        <v/>
      </c>
      <c r="DZ168" s="20" t="str">
        <f t="shared" si="180"/>
        <v/>
      </c>
      <c r="EA168" s="20" t="str">
        <f t="shared" si="181"/>
        <v/>
      </c>
      <c r="EB168" s="20" t="str">
        <f t="shared" si="182"/>
        <v/>
      </c>
      <c r="EC168" s="20" t="str">
        <f t="shared" si="183"/>
        <v/>
      </c>
      <c r="ED168" s="20" t="str">
        <f t="shared" si="184"/>
        <v/>
      </c>
      <c r="EE168" s="20" t="str">
        <f t="shared" si="185"/>
        <v/>
      </c>
    </row>
    <row r="169" spans="1:135" ht="11.25" customHeight="1">
      <c r="A169" s="43" t="s">
        <v>134</v>
      </c>
      <c r="B169" s="43" t="s">
        <v>81</v>
      </c>
      <c r="C169" s="43" t="s">
        <v>146</v>
      </c>
      <c r="D169" s="43"/>
      <c r="E169" s="44">
        <v>1</v>
      </c>
      <c r="F169" s="43" t="s">
        <v>136</v>
      </c>
      <c r="G169" s="45">
        <v>29486</v>
      </c>
      <c r="H169" s="45">
        <v>29488</v>
      </c>
      <c r="I169" s="46">
        <v>1</v>
      </c>
      <c r="J169" s="45"/>
      <c r="K169" s="47"/>
      <c r="L169" s="46">
        <v>1</v>
      </c>
      <c r="M169" s="48"/>
      <c r="N169" s="47"/>
      <c r="O169" s="44">
        <f t="shared" si="154"/>
        <v>3</v>
      </c>
      <c r="P169" s="44">
        <f t="shared" si="155"/>
        <v>9</v>
      </c>
      <c r="Q169" s="44">
        <f t="shared" si="156"/>
        <v>1980</v>
      </c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DC169" s="20" t="str">
        <f t="shared" si="157"/>
        <v/>
      </c>
      <c r="DD169" s="20" t="str">
        <f t="shared" si="158"/>
        <v/>
      </c>
      <c r="DE169" s="20" t="str">
        <f t="shared" si="159"/>
        <v/>
      </c>
      <c r="DF169" s="20">
        <f t="shared" si="160"/>
        <v>1</v>
      </c>
      <c r="DG169" s="20" t="str">
        <f t="shared" si="161"/>
        <v/>
      </c>
      <c r="DH169" s="20" t="str">
        <f t="shared" si="162"/>
        <v/>
      </c>
      <c r="DI169" s="20" t="str">
        <f t="shared" si="163"/>
        <v/>
      </c>
      <c r="DJ169" s="20" t="str">
        <f t="shared" si="164"/>
        <v/>
      </c>
      <c r="DK169" s="20" t="str">
        <f t="shared" si="165"/>
        <v/>
      </c>
      <c r="DL169" s="20" t="str">
        <f t="shared" si="166"/>
        <v/>
      </c>
      <c r="DM169" s="20" t="str">
        <f t="shared" si="167"/>
        <v/>
      </c>
      <c r="DN169" s="20" t="str">
        <f t="shared" si="168"/>
        <v/>
      </c>
      <c r="DO169" s="20" t="str">
        <f t="shared" si="169"/>
        <v/>
      </c>
      <c r="DP169" s="20" t="str">
        <f t="shared" si="170"/>
        <v/>
      </c>
      <c r="DQ169" s="20" t="str">
        <f t="shared" si="171"/>
        <v/>
      </c>
      <c r="DR169" s="20" t="str">
        <f t="shared" si="172"/>
        <v/>
      </c>
      <c r="DS169" s="20" t="str">
        <f t="shared" si="173"/>
        <v/>
      </c>
      <c r="DT169" s="20" t="str">
        <f t="shared" si="174"/>
        <v/>
      </c>
      <c r="DU169" s="20" t="str">
        <f t="shared" si="175"/>
        <v/>
      </c>
      <c r="DV169" s="20" t="str">
        <f t="shared" si="176"/>
        <v/>
      </c>
      <c r="DW169" s="20" t="str">
        <f t="shared" si="177"/>
        <v/>
      </c>
      <c r="DX169" s="20" t="str">
        <f t="shared" si="178"/>
        <v/>
      </c>
      <c r="DY169" s="20" t="str">
        <f t="shared" si="179"/>
        <v/>
      </c>
      <c r="DZ169" s="20" t="str">
        <f t="shared" si="180"/>
        <v/>
      </c>
      <c r="EA169" s="20" t="str">
        <f t="shared" si="181"/>
        <v/>
      </c>
      <c r="EB169" s="20" t="str">
        <f t="shared" si="182"/>
        <v/>
      </c>
      <c r="EC169" s="20" t="str">
        <f t="shared" si="183"/>
        <v/>
      </c>
      <c r="ED169" s="20" t="str">
        <f t="shared" si="184"/>
        <v/>
      </c>
      <c r="EE169" s="20" t="str">
        <f t="shared" si="185"/>
        <v/>
      </c>
    </row>
    <row r="170" spans="1:135" ht="11.25" customHeight="1">
      <c r="A170" s="43" t="s">
        <v>134</v>
      </c>
      <c r="B170" s="43" t="s">
        <v>81</v>
      </c>
      <c r="C170" s="43" t="s">
        <v>147</v>
      </c>
      <c r="D170" s="43"/>
      <c r="E170" s="44">
        <v>1</v>
      </c>
      <c r="F170" s="43" t="s">
        <v>136</v>
      </c>
      <c r="G170" s="45">
        <v>29487</v>
      </c>
      <c r="H170" s="45"/>
      <c r="I170" s="46">
        <v>1</v>
      </c>
      <c r="J170" s="45"/>
      <c r="K170" s="47"/>
      <c r="L170" s="46">
        <v>1</v>
      </c>
      <c r="M170" s="48"/>
      <c r="N170" s="47"/>
      <c r="O170" s="44">
        <f t="shared" si="154"/>
        <v>3</v>
      </c>
      <c r="P170" s="44">
        <f t="shared" si="155"/>
        <v>9</v>
      </c>
      <c r="Q170" s="44">
        <f t="shared" si="156"/>
        <v>1980</v>
      </c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DC170" s="20" t="str">
        <f t="shared" si="157"/>
        <v/>
      </c>
      <c r="DD170" s="20" t="str">
        <f t="shared" si="158"/>
        <v/>
      </c>
      <c r="DE170" s="20" t="str">
        <f t="shared" si="159"/>
        <v/>
      </c>
      <c r="DF170" s="20">
        <f t="shared" si="160"/>
        <v>1</v>
      </c>
      <c r="DG170" s="20" t="str">
        <f t="shared" si="161"/>
        <v/>
      </c>
      <c r="DH170" s="20" t="str">
        <f t="shared" si="162"/>
        <v/>
      </c>
      <c r="DI170" s="20" t="str">
        <f t="shared" si="163"/>
        <v/>
      </c>
      <c r="DJ170" s="20" t="str">
        <f t="shared" si="164"/>
        <v/>
      </c>
      <c r="DK170" s="20" t="str">
        <f t="shared" si="165"/>
        <v/>
      </c>
      <c r="DL170" s="20" t="str">
        <f t="shared" si="166"/>
        <v/>
      </c>
      <c r="DM170" s="20" t="str">
        <f t="shared" si="167"/>
        <v/>
      </c>
      <c r="DN170" s="20" t="str">
        <f t="shared" si="168"/>
        <v/>
      </c>
      <c r="DO170" s="20" t="str">
        <f t="shared" si="169"/>
        <v/>
      </c>
      <c r="DP170" s="20" t="str">
        <f t="shared" si="170"/>
        <v/>
      </c>
      <c r="DQ170" s="20" t="str">
        <f t="shared" si="171"/>
        <v/>
      </c>
      <c r="DR170" s="20" t="str">
        <f t="shared" si="172"/>
        <v/>
      </c>
      <c r="DS170" s="20" t="str">
        <f t="shared" si="173"/>
        <v/>
      </c>
      <c r="DT170" s="20" t="str">
        <f t="shared" si="174"/>
        <v/>
      </c>
      <c r="DU170" s="20" t="str">
        <f t="shared" si="175"/>
        <v/>
      </c>
      <c r="DV170" s="20" t="str">
        <f t="shared" si="176"/>
        <v/>
      </c>
      <c r="DW170" s="20" t="str">
        <f t="shared" si="177"/>
        <v/>
      </c>
      <c r="DX170" s="20" t="str">
        <f t="shared" si="178"/>
        <v/>
      </c>
      <c r="DY170" s="20" t="str">
        <f t="shared" si="179"/>
        <v/>
      </c>
      <c r="DZ170" s="20" t="str">
        <f t="shared" si="180"/>
        <v/>
      </c>
      <c r="EA170" s="20" t="str">
        <f t="shared" si="181"/>
        <v/>
      </c>
      <c r="EB170" s="20" t="str">
        <f t="shared" si="182"/>
        <v/>
      </c>
      <c r="EC170" s="20" t="str">
        <f t="shared" si="183"/>
        <v/>
      </c>
      <c r="ED170" s="20" t="str">
        <f t="shared" si="184"/>
        <v/>
      </c>
      <c r="EE170" s="20" t="str">
        <f t="shared" si="185"/>
        <v/>
      </c>
    </row>
    <row r="171" spans="1:135" ht="11.25" customHeight="1">
      <c r="A171" s="43" t="s">
        <v>134</v>
      </c>
      <c r="B171" s="43" t="s">
        <v>72</v>
      </c>
      <c r="C171" s="43" t="s">
        <v>50</v>
      </c>
      <c r="D171" s="43"/>
      <c r="E171" s="44">
        <v>1</v>
      </c>
      <c r="F171" s="43" t="s">
        <v>136</v>
      </c>
      <c r="G171" s="45">
        <v>29501</v>
      </c>
      <c r="H171" s="45"/>
      <c r="I171" s="46">
        <v>1</v>
      </c>
      <c r="J171" s="45"/>
      <c r="K171" s="47"/>
      <c r="L171" s="46">
        <v>1</v>
      </c>
      <c r="M171" s="48"/>
      <c r="N171" s="47"/>
      <c r="O171" s="44">
        <f t="shared" si="154"/>
        <v>1</v>
      </c>
      <c r="P171" s="44">
        <f t="shared" si="155"/>
        <v>10</v>
      </c>
      <c r="Q171" s="44">
        <f t="shared" si="156"/>
        <v>1980</v>
      </c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DC171" s="20" t="str">
        <f t="shared" si="157"/>
        <v/>
      </c>
      <c r="DD171" s="20" t="str">
        <f t="shared" si="158"/>
        <v/>
      </c>
      <c r="DE171" s="20" t="str">
        <f t="shared" si="159"/>
        <v/>
      </c>
      <c r="DF171" s="20">
        <f t="shared" si="160"/>
        <v>1</v>
      </c>
      <c r="DG171" s="20" t="str">
        <f t="shared" si="161"/>
        <v/>
      </c>
      <c r="DH171" s="20" t="str">
        <f t="shared" si="162"/>
        <v/>
      </c>
      <c r="DI171" s="20" t="str">
        <f t="shared" si="163"/>
        <v/>
      </c>
      <c r="DJ171" s="20" t="str">
        <f t="shared" si="164"/>
        <v/>
      </c>
      <c r="DK171" s="20" t="str">
        <f t="shared" si="165"/>
        <v/>
      </c>
      <c r="DL171" s="20" t="str">
        <f t="shared" si="166"/>
        <v/>
      </c>
      <c r="DM171" s="20" t="str">
        <f t="shared" si="167"/>
        <v/>
      </c>
      <c r="DN171" s="20" t="str">
        <f t="shared" si="168"/>
        <v/>
      </c>
      <c r="DO171" s="20" t="str">
        <f t="shared" si="169"/>
        <v/>
      </c>
      <c r="DP171" s="20" t="str">
        <f t="shared" si="170"/>
        <v/>
      </c>
      <c r="DQ171" s="20" t="str">
        <f t="shared" si="171"/>
        <v/>
      </c>
      <c r="DR171" s="20" t="str">
        <f t="shared" si="172"/>
        <v/>
      </c>
      <c r="DS171" s="20" t="str">
        <f t="shared" si="173"/>
        <v/>
      </c>
      <c r="DT171" s="20" t="str">
        <f t="shared" si="174"/>
        <v/>
      </c>
      <c r="DU171" s="20" t="str">
        <f t="shared" si="175"/>
        <v/>
      </c>
      <c r="DV171" s="20" t="str">
        <f t="shared" si="176"/>
        <v/>
      </c>
      <c r="DW171" s="20" t="str">
        <f t="shared" si="177"/>
        <v/>
      </c>
      <c r="DX171" s="20" t="str">
        <f t="shared" si="178"/>
        <v/>
      </c>
      <c r="DY171" s="20" t="str">
        <f t="shared" si="179"/>
        <v/>
      </c>
      <c r="DZ171" s="20" t="str">
        <f t="shared" si="180"/>
        <v/>
      </c>
      <c r="EA171" s="20" t="str">
        <f t="shared" si="181"/>
        <v/>
      </c>
      <c r="EB171" s="20" t="str">
        <f t="shared" si="182"/>
        <v/>
      </c>
      <c r="EC171" s="20" t="str">
        <f t="shared" si="183"/>
        <v/>
      </c>
      <c r="ED171" s="20" t="str">
        <f t="shared" si="184"/>
        <v/>
      </c>
      <c r="EE171" s="20" t="str">
        <f t="shared" si="185"/>
        <v/>
      </c>
    </row>
    <row r="172" spans="1:135" ht="11.25" customHeight="1">
      <c r="A172" s="43" t="s">
        <v>134</v>
      </c>
      <c r="B172" s="43" t="s">
        <v>72</v>
      </c>
      <c r="C172" s="43" t="s">
        <v>50</v>
      </c>
      <c r="D172" s="43"/>
      <c r="E172" s="44">
        <v>1</v>
      </c>
      <c r="F172" s="43" t="s">
        <v>136</v>
      </c>
      <c r="G172" s="45">
        <v>29506</v>
      </c>
      <c r="H172" s="45"/>
      <c r="I172" s="46">
        <v>1</v>
      </c>
      <c r="J172" s="45"/>
      <c r="K172" s="47"/>
      <c r="L172" s="46">
        <v>1</v>
      </c>
      <c r="M172" s="48"/>
      <c r="N172" s="47"/>
      <c r="O172" s="44">
        <f t="shared" si="154"/>
        <v>2</v>
      </c>
      <c r="P172" s="44">
        <f t="shared" si="155"/>
        <v>10</v>
      </c>
      <c r="Q172" s="44">
        <f t="shared" si="156"/>
        <v>1980</v>
      </c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DC172" s="20" t="str">
        <f t="shared" si="157"/>
        <v/>
      </c>
      <c r="DD172" s="20" t="str">
        <f t="shared" si="158"/>
        <v/>
      </c>
      <c r="DE172" s="20" t="str">
        <f t="shared" si="159"/>
        <v/>
      </c>
      <c r="DF172" s="20">
        <f t="shared" si="160"/>
        <v>1</v>
      </c>
      <c r="DG172" s="20" t="str">
        <f t="shared" si="161"/>
        <v/>
      </c>
      <c r="DH172" s="20" t="str">
        <f t="shared" si="162"/>
        <v/>
      </c>
      <c r="DI172" s="20" t="str">
        <f t="shared" si="163"/>
        <v/>
      </c>
      <c r="DJ172" s="20" t="str">
        <f t="shared" si="164"/>
        <v/>
      </c>
      <c r="DK172" s="20" t="str">
        <f t="shared" si="165"/>
        <v/>
      </c>
      <c r="DL172" s="20" t="str">
        <f t="shared" si="166"/>
        <v/>
      </c>
      <c r="DM172" s="20" t="str">
        <f t="shared" si="167"/>
        <v/>
      </c>
      <c r="DN172" s="20" t="str">
        <f t="shared" si="168"/>
        <v/>
      </c>
      <c r="DO172" s="20" t="str">
        <f t="shared" si="169"/>
        <v/>
      </c>
      <c r="DP172" s="20" t="str">
        <f t="shared" si="170"/>
        <v/>
      </c>
      <c r="DQ172" s="20" t="str">
        <f t="shared" si="171"/>
        <v/>
      </c>
      <c r="DR172" s="20" t="str">
        <f t="shared" si="172"/>
        <v/>
      </c>
      <c r="DS172" s="20" t="str">
        <f t="shared" si="173"/>
        <v/>
      </c>
      <c r="DT172" s="20" t="str">
        <f t="shared" si="174"/>
        <v/>
      </c>
      <c r="DU172" s="20" t="str">
        <f t="shared" si="175"/>
        <v/>
      </c>
      <c r="DV172" s="20" t="str">
        <f t="shared" si="176"/>
        <v/>
      </c>
      <c r="DW172" s="20" t="str">
        <f t="shared" si="177"/>
        <v/>
      </c>
      <c r="DX172" s="20" t="str">
        <f t="shared" si="178"/>
        <v/>
      </c>
      <c r="DY172" s="20" t="str">
        <f t="shared" si="179"/>
        <v/>
      </c>
      <c r="DZ172" s="20" t="str">
        <f t="shared" si="180"/>
        <v/>
      </c>
      <c r="EA172" s="20" t="str">
        <f t="shared" si="181"/>
        <v/>
      </c>
      <c r="EB172" s="20" t="str">
        <f t="shared" si="182"/>
        <v/>
      </c>
      <c r="EC172" s="20" t="str">
        <f t="shared" si="183"/>
        <v/>
      </c>
      <c r="ED172" s="20" t="str">
        <f t="shared" si="184"/>
        <v/>
      </c>
      <c r="EE172" s="20" t="str">
        <f t="shared" si="185"/>
        <v/>
      </c>
    </row>
    <row r="173" spans="1:135" ht="11.25" customHeight="1">
      <c r="A173" s="43" t="s">
        <v>134</v>
      </c>
      <c r="B173" s="43" t="s">
        <v>78</v>
      </c>
      <c r="C173" s="43" t="s">
        <v>160</v>
      </c>
      <c r="D173" s="43"/>
      <c r="E173" s="44">
        <v>1</v>
      </c>
      <c r="F173" s="43" t="s">
        <v>136</v>
      </c>
      <c r="G173" s="45">
        <v>29507</v>
      </c>
      <c r="H173" s="45"/>
      <c r="I173" s="46">
        <v>1</v>
      </c>
      <c r="J173" s="45"/>
      <c r="K173" s="47"/>
      <c r="L173" s="46">
        <v>1</v>
      </c>
      <c r="M173" s="48"/>
      <c r="N173" s="47"/>
      <c r="O173" s="44">
        <f t="shared" si="154"/>
        <v>2</v>
      </c>
      <c r="P173" s="44">
        <f t="shared" si="155"/>
        <v>10</v>
      </c>
      <c r="Q173" s="44">
        <f t="shared" si="156"/>
        <v>1980</v>
      </c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DC173" s="20" t="str">
        <f t="shared" si="157"/>
        <v/>
      </c>
      <c r="DD173" s="20" t="str">
        <f t="shared" si="158"/>
        <v/>
      </c>
      <c r="DE173" s="20" t="str">
        <f t="shared" si="159"/>
        <v/>
      </c>
      <c r="DF173" s="20">
        <f t="shared" si="160"/>
        <v>1</v>
      </c>
      <c r="DG173" s="20" t="str">
        <f t="shared" si="161"/>
        <v/>
      </c>
      <c r="DH173" s="20" t="str">
        <f t="shared" si="162"/>
        <v/>
      </c>
      <c r="DI173" s="20" t="str">
        <f t="shared" si="163"/>
        <v/>
      </c>
      <c r="DJ173" s="20" t="str">
        <f t="shared" si="164"/>
        <v/>
      </c>
      <c r="DK173" s="20" t="str">
        <f t="shared" si="165"/>
        <v/>
      </c>
      <c r="DL173" s="20" t="str">
        <f t="shared" si="166"/>
        <v/>
      </c>
      <c r="DM173" s="20" t="str">
        <f t="shared" si="167"/>
        <v/>
      </c>
      <c r="DN173" s="20" t="str">
        <f t="shared" si="168"/>
        <v/>
      </c>
      <c r="DO173" s="20" t="str">
        <f t="shared" si="169"/>
        <v/>
      </c>
      <c r="DP173" s="20" t="str">
        <f t="shared" si="170"/>
        <v/>
      </c>
      <c r="DQ173" s="20" t="str">
        <f t="shared" si="171"/>
        <v/>
      </c>
      <c r="DR173" s="20" t="str">
        <f t="shared" si="172"/>
        <v/>
      </c>
      <c r="DS173" s="20" t="str">
        <f t="shared" si="173"/>
        <v/>
      </c>
      <c r="DT173" s="20" t="str">
        <f t="shared" si="174"/>
        <v/>
      </c>
      <c r="DU173" s="20" t="str">
        <f t="shared" si="175"/>
        <v/>
      </c>
      <c r="DV173" s="20" t="str">
        <f t="shared" si="176"/>
        <v/>
      </c>
      <c r="DW173" s="20" t="str">
        <f t="shared" si="177"/>
        <v/>
      </c>
      <c r="DX173" s="20" t="str">
        <f t="shared" si="178"/>
        <v/>
      </c>
      <c r="DY173" s="20" t="str">
        <f t="shared" si="179"/>
        <v/>
      </c>
      <c r="DZ173" s="20" t="str">
        <f t="shared" si="180"/>
        <v/>
      </c>
      <c r="EA173" s="20" t="str">
        <f t="shared" si="181"/>
        <v/>
      </c>
      <c r="EB173" s="20" t="str">
        <f t="shared" si="182"/>
        <v/>
      </c>
      <c r="EC173" s="20" t="str">
        <f t="shared" si="183"/>
        <v/>
      </c>
      <c r="ED173" s="20" t="str">
        <f t="shared" si="184"/>
        <v/>
      </c>
      <c r="EE173" s="20" t="str">
        <f t="shared" si="185"/>
        <v/>
      </c>
    </row>
    <row r="174" spans="1:135" ht="11.25" customHeight="1">
      <c r="A174" s="43" t="s">
        <v>134</v>
      </c>
      <c r="B174" s="43" t="s">
        <v>72</v>
      </c>
      <c r="C174" s="43" t="s">
        <v>371</v>
      </c>
      <c r="D174" s="43" t="s">
        <v>50</v>
      </c>
      <c r="E174" s="44">
        <v>1</v>
      </c>
      <c r="F174" s="43" t="s">
        <v>534</v>
      </c>
      <c r="G174" s="45">
        <v>29709</v>
      </c>
      <c r="H174" s="45"/>
      <c r="I174" s="46">
        <v>1</v>
      </c>
      <c r="J174" s="45"/>
      <c r="K174" s="47"/>
      <c r="L174" s="46">
        <v>1</v>
      </c>
      <c r="M174" s="48"/>
      <c r="N174" s="47"/>
      <c r="O174" s="44">
        <f t="shared" si="154"/>
        <v>1</v>
      </c>
      <c r="P174" s="44">
        <f t="shared" si="155"/>
        <v>5</v>
      </c>
      <c r="Q174" s="44">
        <f t="shared" si="156"/>
        <v>1981</v>
      </c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DC174" s="20" t="str">
        <f t="shared" si="157"/>
        <v/>
      </c>
      <c r="DD174" s="20" t="str">
        <f t="shared" si="158"/>
        <v/>
      </c>
      <c r="DE174" s="20" t="str">
        <f t="shared" si="159"/>
        <v/>
      </c>
      <c r="DF174" s="20" t="str">
        <f t="shared" si="160"/>
        <v/>
      </c>
      <c r="DG174" s="20">
        <f t="shared" si="161"/>
        <v>1</v>
      </c>
      <c r="DH174" s="20" t="str">
        <f t="shared" si="162"/>
        <v/>
      </c>
      <c r="DI174" s="20" t="str">
        <f t="shared" si="163"/>
        <v/>
      </c>
      <c r="DJ174" s="20" t="str">
        <f t="shared" si="164"/>
        <v/>
      </c>
      <c r="DK174" s="20" t="str">
        <f t="shared" si="165"/>
        <v/>
      </c>
      <c r="DL174" s="20" t="str">
        <f t="shared" si="166"/>
        <v/>
      </c>
      <c r="DM174" s="20" t="str">
        <f t="shared" si="167"/>
        <v/>
      </c>
      <c r="DN174" s="20" t="str">
        <f t="shared" si="168"/>
        <v/>
      </c>
      <c r="DO174" s="20" t="str">
        <f t="shared" si="169"/>
        <v/>
      </c>
      <c r="DP174" s="20" t="str">
        <f t="shared" si="170"/>
        <v/>
      </c>
      <c r="DQ174" s="20" t="str">
        <f t="shared" si="171"/>
        <v/>
      </c>
      <c r="DR174" s="20" t="str">
        <f t="shared" si="172"/>
        <v/>
      </c>
      <c r="DS174" s="20" t="str">
        <f t="shared" si="173"/>
        <v/>
      </c>
      <c r="DT174" s="20" t="str">
        <f t="shared" si="174"/>
        <v/>
      </c>
      <c r="DU174" s="20" t="str">
        <f t="shared" si="175"/>
        <v/>
      </c>
      <c r="DV174" s="20" t="str">
        <f t="shared" si="176"/>
        <v/>
      </c>
      <c r="DW174" s="20" t="str">
        <f t="shared" si="177"/>
        <v/>
      </c>
      <c r="DX174" s="20" t="str">
        <f t="shared" si="178"/>
        <v/>
      </c>
      <c r="DY174" s="20" t="str">
        <f t="shared" si="179"/>
        <v/>
      </c>
      <c r="DZ174" s="20" t="str">
        <f t="shared" si="180"/>
        <v/>
      </c>
      <c r="EA174" s="20" t="str">
        <f t="shared" si="181"/>
        <v/>
      </c>
      <c r="EB174" s="20" t="str">
        <f t="shared" si="182"/>
        <v/>
      </c>
      <c r="EC174" s="20" t="str">
        <f t="shared" si="183"/>
        <v/>
      </c>
      <c r="ED174" s="20" t="str">
        <f t="shared" si="184"/>
        <v/>
      </c>
      <c r="EE174" s="20" t="str">
        <f t="shared" si="185"/>
        <v/>
      </c>
    </row>
    <row r="175" spans="1:135" ht="11.25" customHeight="1">
      <c r="A175" s="43" t="s">
        <v>134</v>
      </c>
      <c r="B175" s="43" t="s">
        <v>72</v>
      </c>
      <c r="C175" s="43" t="s">
        <v>50</v>
      </c>
      <c r="D175" s="43"/>
      <c r="E175" s="44">
        <v>1</v>
      </c>
      <c r="F175" s="43" t="s">
        <v>136</v>
      </c>
      <c r="G175" s="45">
        <v>29863</v>
      </c>
      <c r="H175" s="45"/>
      <c r="I175" s="46">
        <v>1</v>
      </c>
      <c r="J175" s="45"/>
      <c r="K175" s="47"/>
      <c r="L175" s="46">
        <v>1</v>
      </c>
      <c r="M175" s="48"/>
      <c r="N175" s="47"/>
      <c r="O175" s="44">
        <f t="shared" si="154"/>
        <v>1</v>
      </c>
      <c r="P175" s="44">
        <f t="shared" si="155"/>
        <v>10</v>
      </c>
      <c r="Q175" s="44">
        <f t="shared" si="156"/>
        <v>1981</v>
      </c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DC175" s="20" t="str">
        <f t="shared" si="157"/>
        <v/>
      </c>
      <c r="DD175" s="20" t="str">
        <f t="shared" si="158"/>
        <v/>
      </c>
      <c r="DE175" s="20" t="str">
        <f t="shared" si="159"/>
        <v/>
      </c>
      <c r="DF175" s="20" t="str">
        <f t="shared" si="160"/>
        <v/>
      </c>
      <c r="DG175" s="20">
        <f t="shared" si="161"/>
        <v>1</v>
      </c>
      <c r="DH175" s="20" t="str">
        <f t="shared" si="162"/>
        <v/>
      </c>
      <c r="DI175" s="20" t="str">
        <f t="shared" si="163"/>
        <v/>
      </c>
      <c r="DJ175" s="20" t="str">
        <f t="shared" si="164"/>
        <v/>
      </c>
      <c r="DK175" s="20" t="str">
        <f t="shared" si="165"/>
        <v/>
      </c>
      <c r="DL175" s="20" t="str">
        <f t="shared" si="166"/>
        <v/>
      </c>
      <c r="DM175" s="20" t="str">
        <f t="shared" si="167"/>
        <v/>
      </c>
      <c r="DN175" s="20" t="str">
        <f t="shared" si="168"/>
        <v/>
      </c>
      <c r="DO175" s="20" t="str">
        <f t="shared" si="169"/>
        <v/>
      </c>
      <c r="DP175" s="20" t="str">
        <f t="shared" si="170"/>
        <v/>
      </c>
      <c r="DQ175" s="20" t="str">
        <f t="shared" si="171"/>
        <v/>
      </c>
      <c r="DR175" s="20" t="str">
        <f t="shared" si="172"/>
        <v/>
      </c>
      <c r="DS175" s="20" t="str">
        <f t="shared" si="173"/>
        <v/>
      </c>
      <c r="DT175" s="20" t="str">
        <f t="shared" si="174"/>
        <v/>
      </c>
      <c r="DU175" s="20" t="str">
        <f t="shared" si="175"/>
        <v/>
      </c>
      <c r="DV175" s="20" t="str">
        <f t="shared" si="176"/>
        <v/>
      </c>
      <c r="DW175" s="20" t="str">
        <f t="shared" si="177"/>
        <v/>
      </c>
      <c r="DX175" s="20" t="str">
        <f t="shared" si="178"/>
        <v/>
      </c>
      <c r="DY175" s="20" t="str">
        <f t="shared" si="179"/>
        <v/>
      </c>
      <c r="DZ175" s="20" t="str">
        <f t="shared" si="180"/>
        <v/>
      </c>
      <c r="EA175" s="20" t="str">
        <f t="shared" si="181"/>
        <v/>
      </c>
      <c r="EB175" s="20" t="str">
        <f t="shared" si="182"/>
        <v/>
      </c>
      <c r="EC175" s="20" t="str">
        <f t="shared" si="183"/>
        <v/>
      </c>
      <c r="ED175" s="20" t="str">
        <f t="shared" si="184"/>
        <v/>
      </c>
      <c r="EE175" s="20" t="str">
        <f t="shared" si="185"/>
        <v/>
      </c>
    </row>
    <row r="176" spans="1:135" ht="11.25" customHeight="1">
      <c r="A176" s="43" t="s">
        <v>134</v>
      </c>
      <c r="B176" s="43" t="s">
        <v>81</v>
      </c>
      <c r="C176" s="43" t="s">
        <v>149</v>
      </c>
      <c r="D176" s="43"/>
      <c r="E176" s="44">
        <v>1</v>
      </c>
      <c r="F176" s="43" t="s">
        <v>136</v>
      </c>
      <c r="G176" s="45">
        <v>29863</v>
      </c>
      <c r="H176" s="45"/>
      <c r="I176" s="46">
        <v>1</v>
      </c>
      <c r="J176" s="45"/>
      <c r="K176" s="47"/>
      <c r="L176" s="46">
        <v>1</v>
      </c>
      <c r="M176" s="48"/>
      <c r="N176" s="47"/>
      <c r="O176" s="44">
        <f t="shared" si="154"/>
        <v>1</v>
      </c>
      <c r="P176" s="44">
        <f t="shared" si="155"/>
        <v>10</v>
      </c>
      <c r="Q176" s="44">
        <f t="shared" si="156"/>
        <v>1981</v>
      </c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DC176" s="20" t="str">
        <f t="shared" si="157"/>
        <v/>
      </c>
      <c r="DD176" s="20" t="str">
        <f t="shared" si="158"/>
        <v/>
      </c>
      <c r="DE176" s="20" t="str">
        <f t="shared" si="159"/>
        <v/>
      </c>
      <c r="DF176" s="20" t="str">
        <f t="shared" si="160"/>
        <v/>
      </c>
      <c r="DG176" s="20">
        <f t="shared" si="161"/>
        <v>1</v>
      </c>
      <c r="DH176" s="20" t="str">
        <f t="shared" si="162"/>
        <v/>
      </c>
      <c r="DI176" s="20" t="str">
        <f t="shared" si="163"/>
        <v/>
      </c>
      <c r="DJ176" s="20" t="str">
        <f t="shared" si="164"/>
        <v/>
      </c>
      <c r="DK176" s="20" t="str">
        <f t="shared" si="165"/>
        <v/>
      </c>
      <c r="DL176" s="20" t="str">
        <f t="shared" si="166"/>
        <v/>
      </c>
      <c r="DM176" s="20" t="str">
        <f t="shared" si="167"/>
        <v/>
      </c>
      <c r="DN176" s="20" t="str">
        <f t="shared" si="168"/>
        <v/>
      </c>
      <c r="DO176" s="20" t="str">
        <f t="shared" si="169"/>
        <v/>
      </c>
      <c r="DP176" s="20" t="str">
        <f t="shared" si="170"/>
        <v/>
      </c>
      <c r="DQ176" s="20" t="str">
        <f t="shared" si="171"/>
        <v/>
      </c>
      <c r="DR176" s="20" t="str">
        <f t="shared" si="172"/>
        <v/>
      </c>
      <c r="DS176" s="20" t="str">
        <f t="shared" si="173"/>
        <v/>
      </c>
      <c r="DT176" s="20" t="str">
        <f t="shared" si="174"/>
        <v/>
      </c>
      <c r="DU176" s="20" t="str">
        <f t="shared" si="175"/>
        <v/>
      </c>
      <c r="DV176" s="20" t="str">
        <f t="shared" si="176"/>
        <v/>
      </c>
      <c r="DW176" s="20" t="str">
        <f t="shared" si="177"/>
        <v/>
      </c>
      <c r="DX176" s="20" t="str">
        <f t="shared" si="178"/>
        <v/>
      </c>
      <c r="DY176" s="20" t="str">
        <f t="shared" si="179"/>
        <v/>
      </c>
      <c r="DZ176" s="20" t="str">
        <f t="shared" si="180"/>
        <v/>
      </c>
      <c r="EA176" s="20" t="str">
        <f t="shared" si="181"/>
        <v/>
      </c>
      <c r="EB176" s="20" t="str">
        <f t="shared" si="182"/>
        <v/>
      </c>
      <c r="EC176" s="20" t="str">
        <f t="shared" si="183"/>
        <v/>
      </c>
      <c r="ED176" s="20" t="str">
        <f t="shared" si="184"/>
        <v/>
      </c>
      <c r="EE176" s="20" t="str">
        <f t="shared" si="185"/>
        <v/>
      </c>
    </row>
    <row r="177" spans="1:17" ht="11.25" customHeight="1">
      <c r="A177" s="43" t="s">
        <v>134</v>
      </c>
      <c r="B177" s="43" t="s">
        <v>81</v>
      </c>
      <c r="C177" s="43" t="s">
        <v>146</v>
      </c>
      <c r="D177" s="43"/>
      <c r="E177" s="44">
        <v>1</v>
      </c>
      <c r="F177" s="43" t="s">
        <v>136</v>
      </c>
      <c r="G177" s="45">
        <v>29865</v>
      </c>
      <c r="H177" s="45"/>
      <c r="I177" s="46">
        <v>1</v>
      </c>
      <c r="J177" s="45"/>
      <c r="K177" s="47"/>
      <c r="L177" s="46">
        <v>1</v>
      </c>
      <c r="M177" s="48"/>
      <c r="N177" s="47"/>
      <c r="O177" s="44">
        <f t="shared" si="154"/>
        <v>1</v>
      </c>
      <c r="P177" s="44">
        <f t="shared" si="155"/>
        <v>10</v>
      </c>
      <c r="Q177" s="44">
        <f t="shared" si="156"/>
        <v>1981</v>
      </c>
    </row>
    <row r="178" spans="1:17" ht="11.25" customHeight="1">
      <c r="A178" s="43" t="s">
        <v>134</v>
      </c>
      <c r="B178" s="43" t="s">
        <v>72</v>
      </c>
      <c r="C178" s="43" t="s">
        <v>50</v>
      </c>
      <c r="D178" s="43"/>
      <c r="E178" s="44">
        <v>1</v>
      </c>
      <c r="F178" s="43" t="s">
        <v>136</v>
      </c>
      <c r="G178" s="45">
        <v>29867</v>
      </c>
      <c r="H178" s="45">
        <v>29869</v>
      </c>
      <c r="I178" s="46">
        <v>1</v>
      </c>
      <c r="J178" s="45"/>
      <c r="K178" s="47"/>
      <c r="L178" s="46">
        <v>1</v>
      </c>
      <c r="M178" s="48"/>
      <c r="N178" s="47"/>
      <c r="O178" s="44">
        <f t="shared" si="154"/>
        <v>1</v>
      </c>
      <c r="P178" s="44">
        <f t="shared" si="155"/>
        <v>10</v>
      </c>
      <c r="Q178" s="44">
        <f t="shared" si="156"/>
        <v>1981</v>
      </c>
    </row>
    <row r="179" spans="1:17" ht="11.25" customHeight="1">
      <c r="A179" s="43" t="s">
        <v>134</v>
      </c>
      <c r="B179" s="43" t="s">
        <v>72</v>
      </c>
      <c r="C179" s="43" t="s">
        <v>50</v>
      </c>
      <c r="D179" s="43"/>
      <c r="E179" s="44">
        <v>3</v>
      </c>
      <c r="F179" s="43" t="s">
        <v>136</v>
      </c>
      <c r="G179" s="45">
        <v>29868</v>
      </c>
      <c r="H179" s="45">
        <v>29870</v>
      </c>
      <c r="I179" s="46">
        <v>1</v>
      </c>
      <c r="J179" s="45"/>
      <c r="K179" s="47"/>
      <c r="L179" s="46">
        <v>1</v>
      </c>
      <c r="M179" s="48"/>
      <c r="N179" s="47"/>
      <c r="O179" s="44">
        <f t="shared" si="154"/>
        <v>1</v>
      </c>
      <c r="P179" s="44">
        <f t="shared" si="155"/>
        <v>10</v>
      </c>
      <c r="Q179" s="44">
        <f t="shared" si="156"/>
        <v>1981</v>
      </c>
    </row>
    <row r="180" spans="1:17" ht="11.25" customHeight="1">
      <c r="A180" s="43" t="s">
        <v>134</v>
      </c>
      <c r="B180" s="43" t="s">
        <v>81</v>
      </c>
      <c r="C180" s="43" t="s">
        <v>146</v>
      </c>
      <c r="D180" s="43"/>
      <c r="E180" s="44">
        <v>1</v>
      </c>
      <c r="F180" s="43" t="s">
        <v>136</v>
      </c>
      <c r="G180" s="45">
        <v>30210</v>
      </c>
      <c r="H180" s="45">
        <v>30214</v>
      </c>
      <c r="I180" s="46">
        <v>1</v>
      </c>
      <c r="J180" s="45"/>
      <c r="K180" s="47"/>
      <c r="L180" s="46">
        <v>1</v>
      </c>
      <c r="M180" s="48"/>
      <c r="N180" s="47"/>
      <c r="O180" s="44">
        <f t="shared" si="154"/>
        <v>2</v>
      </c>
      <c r="P180" s="44">
        <f t="shared" si="155"/>
        <v>9</v>
      </c>
      <c r="Q180" s="44">
        <f t="shared" si="156"/>
        <v>1982</v>
      </c>
    </row>
    <row r="181" spans="1:17" ht="11.25" customHeight="1">
      <c r="A181" s="43" t="s">
        <v>134</v>
      </c>
      <c r="B181" s="43" t="s">
        <v>72</v>
      </c>
      <c r="C181" s="43" t="s">
        <v>453</v>
      </c>
      <c r="D181" s="43" t="s">
        <v>50</v>
      </c>
      <c r="E181" s="44">
        <v>1</v>
      </c>
      <c r="F181" s="43" t="s">
        <v>136</v>
      </c>
      <c r="G181" s="45">
        <v>30220</v>
      </c>
      <c r="H181" s="45"/>
      <c r="I181" s="46">
        <v>1</v>
      </c>
      <c r="J181" s="45"/>
      <c r="K181" s="47"/>
      <c r="L181" s="46">
        <v>1</v>
      </c>
      <c r="M181" s="48"/>
      <c r="N181" s="47"/>
      <c r="O181" s="44">
        <f t="shared" si="154"/>
        <v>3</v>
      </c>
      <c r="P181" s="44">
        <f t="shared" si="155"/>
        <v>9</v>
      </c>
      <c r="Q181" s="44">
        <f t="shared" si="156"/>
        <v>1982</v>
      </c>
    </row>
    <row r="182" spans="1:17" ht="11.25" customHeight="1">
      <c r="A182" s="43" t="s">
        <v>134</v>
      </c>
      <c r="B182" s="43" t="s">
        <v>72</v>
      </c>
      <c r="C182" s="43" t="s">
        <v>303</v>
      </c>
      <c r="D182" s="43" t="s">
        <v>50</v>
      </c>
      <c r="E182" s="44">
        <v>1</v>
      </c>
      <c r="F182" s="43" t="s">
        <v>159</v>
      </c>
      <c r="G182" s="45">
        <v>30230</v>
      </c>
      <c r="H182" s="45">
        <v>30233</v>
      </c>
      <c r="I182" s="46">
        <v>1</v>
      </c>
      <c r="J182" s="45"/>
      <c r="K182" s="47"/>
      <c r="L182" s="46">
        <v>1</v>
      </c>
      <c r="M182" s="48"/>
      <c r="N182" s="47"/>
      <c r="O182" s="44">
        <f t="shared" si="154"/>
        <v>1</v>
      </c>
      <c r="P182" s="44">
        <f t="shared" si="155"/>
        <v>10</v>
      </c>
      <c r="Q182" s="44">
        <f t="shared" si="156"/>
        <v>1982</v>
      </c>
    </row>
    <row r="183" spans="1:17" ht="11.25" customHeight="1">
      <c r="A183" s="43" t="s">
        <v>134</v>
      </c>
      <c r="B183" s="43" t="s">
        <v>81</v>
      </c>
      <c r="C183" s="43" t="s">
        <v>146</v>
      </c>
      <c r="D183" s="43"/>
      <c r="E183" s="44">
        <v>1</v>
      </c>
      <c r="F183" s="43" t="s">
        <v>136</v>
      </c>
      <c r="G183" s="45">
        <v>30232</v>
      </c>
      <c r="H183" s="45">
        <v>30235</v>
      </c>
      <c r="I183" s="46">
        <v>1</v>
      </c>
      <c r="J183" s="45"/>
      <c r="K183" s="47"/>
      <c r="L183" s="46">
        <v>1</v>
      </c>
      <c r="M183" s="48"/>
      <c r="N183" s="47"/>
      <c r="O183" s="44">
        <f t="shared" si="154"/>
        <v>1</v>
      </c>
      <c r="P183" s="44">
        <f t="shared" si="155"/>
        <v>10</v>
      </c>
      <c r="Q183" s="44">
        <f t="shared" si="156"/>
        <v>1982</v>
      </c>
    </row>
    <row r="184" spans="1:17" ht="11.25" customHeight="1">
      <c r="A184" s="43" t="s">
        <v>134</v>
      </c>
      <c r="B184" s="43" t="s">
        <v>72</v>
      </c>
      <c r="C184" s="43" t="s">
        <v>473</v>
      </c>
      <c r="D184" s="43" t="s">
        <v>50</v>
      </c>
      <c r="E184" s="44">
        <v>1</v>
      </c>
      <c r="F184" s="43" t="s">
        <v>136</v>
      </c>
      <c r="G184" s="45">
        <v>30235</v>
      </c>
      <c r="H184" s="45">
        <v>30236</v>
      </c>
      <c r="I184" s="46">
        <v>1</v>
      </c>
      <c r="J184" s="45"/>
      <c r="K184" s="47"/>
      <c r="L184" s="46">
        <v>1</v>
      </c>
      <c r="M184" s="48"/>
      <c r="N184" s="47"/>
      <c r="O184" s="44">
        <f t="shared" si="154"/>
        <v>2</v>
      </c>
      <c r="P184" s="44">
        <f t="shared" si="155"/>
        <v>10</v>
      </c>
      <c r="Q184" s="44">
        <f t="shared" si="156"/>
        <v>1982</v>
      </c>
    </row>
    <row r="185" spans="1:17" ht="11.25" customHeight="1">
      <c r="A185" s="43" t="s">
        <v>134</v>
      </c>
      <c r="B185" s="43" t="s">
        <v>73</v>
      </c>
      <c r="C185" s="43" t="s">
        <v>161</v>
      </c>
      <c r="D185" s="43"/>
      <c r="E185" s="44">
        <v>1</v>
      </c>
      <c r="F185" s="43" t="s">
        <v>136</v>
      </c>
      <c r="G185" s="45">
        <v>30238</v>
      </c>
      <c r="H185" s="45"/>
      <c r="I185" s="46">
        <v>1</v>
      </c>
      <c r="J185" s="45"/>
      <c r="K185" s="47"/>
      <c r="L185" s="46">
        <v>1</v>
      </c>
      <c r="M185" s="48"/>
      <c r="N185" s="47"/>
      <c r="O185" s="44">
        <f t="shared" si="154"/>
        <v>2</v>
      </c>
      <c r="P185" s="44">
        <f t="shared" si="155"/>
        <v>10</v>
      </c>
      <c r="Q185" s="44">
        <f t="shared" si="156"/>
        <v>1982</v>
      </c>
    </row>
    <row r="186" spans="1:17" ht="11.25" customHeight="1">
      <c r="A186" s="43" t="s">
        <v>134</v>
      </c>
      <c r="B186" s="43" t="s">
        <v>81</v>
      </c>
      <c r="C186" s="43" t="s">
        <v>162</v>
      </c>
      <c r="D186" s="43"/>
      <c r="E186" s="44">
        <v>1</v>
      </c>
      <c r="F186" s="43" t="s">
        <v>136</v>
      </c>
      <c r="G186" s="45">
        <v>30245</v>
      </c>
      <c r="H186" s="45"/>
      <c r="I186" s="46">
        <v>1</v>
      </c>
      <c r="J186" s="45"/>
      <c r="K186" s="47"/>
      <c r="L186" s="46">
        <v>1</v>
      </c>
      <c r="M186" s="48"/>
      <c r="N186" s="47"/>
      <c r="O186" s="44">
        <f t="shared" si="154"/>
        <v>3</v>
      </c>
      <c r="P186" s="44">
        <f t="shared" si="155"/>
        <v>10</v>
      </c>
      <c r="Q186" s="44">
        <f t="shared" si="156"/>
        <v>1982</v>
      </c>
    </row>
    <row r="187" spans="1:17" ht="11.25" customHeight="1">
      <c r="A187" s="43" t="s">
        <v>134</v>
      </c>
      <c r="B187" s="43" t="s">
        <v>81</v>
      </c>
      <c r="C187" s="43" t="s">
        <v>149</v>
      </c>
      <c r="D187" s="43"/>
      <c r="E187" s="44">
        <v>1</v>
      </c>
      <c r="F187" s="43" t="s">
        <v>328</v>
      </c>
      <c r="G187" s="45">
        <v>30246</v>
      </c>
      <c r="H187" s="45"/>
      <c r="I187" s="46">
        <v>1</v>
      </c>
      <c r="J187" s="45"/>
      <c r="K187" s="47"/>
      <c r="L187" s="46">
        <v>1</v>
      </c>
      <c r="M187" s="48"/>
      <c r="N187" s="47"/>
      <c r="O187" s="44">
        <f t="shared" si="154"/>
        <v>3</v>
      </c>
      <c r="P187" s="44">
        <f t="shared" si="155"/>
        <v>10</v>
      </c>
      <c r="Q187" s="44">
        <f t="shared" si="156"/>
        <v>1982</v>
      </c>
    </row>
    <row r="188" spans="1:17" ht="11.25" customHeight="1">
      <c r="A188" s="43" t="s">
        <v>134</v>
      </c>
      <c r="B188" s="43" t="s">
        <v>81</v>
      </c>
      <c r="C188" s="43" t="s">
        <v>149</v>
      </c>
      <c r="D188" s="43"/>
      <c r="E188" s="44">
        <v>1</v>
      </c>
      <c r="F188" s="43" t="s">
        <v>136</v>
      </c>
      <c r="G188" s="45">
        <v>30247</v>
      </c>
      <c r="H188" s="45"/>
      <c r="I188" s="46">
        <v>1</v>
      </c>
      <c r="J188" s="45"/>
      <c r="K188" s="47"/>
      <c r="L188" s="46">
        <v>1</v>
      </c>
      <c r="M188" s="48"/>
      <c r="N188" s="47"/>
      <c r="O188" s="44">
        <f t="shared" si="154"/>
        <v>3</v>
      </c>
      <c r="P188" s="44">
        <f t="shared" si="155"/>
        <v>10</v>
      </c>
      <c r="Q188" s="44">
        <f t="shared" si="156"/>
        <v>1982</v>
      </c>
    </row>
    <row r="189" spans="1:17" ht="11.25" customHeight="1">
      <c r="A189" s="43" t="s">
        <v>134</v>
      </c>
      <c r="B189" s="43" t="s">
        <v>83</v>
      </c>
      <c r="C189" s="43" t="s">
        <v>557</v>
      </c>
      <c r="D189" s="43"/>
      <c r="E189" s="44">
        <v>1</v>
      </c>
      <c r="F189" s="43" t="s">
        <v>136</v>
      </c>
      <c r="G189" s="45">
        <v>30441</v>
      </c>
      <c r="H189" s="45"/>
      <c r="I189" s="46">
        <v>1</v>
      </c>
      <c r="J189" s="45"/>
      <c r="K189" s="47"/>
      <c r="L189" s="46">
        <v>1</v>
      </c>
      <c r="M189" s="48"/>
      <c r="N189" s="47"/>
      <c r="O189" s="44">
        <f t="shared" si="154"/>
        <v>1</v>
      </c>
      <c r="P189" s="44">
        <f t="shared" si="155"/>
        <v>5</v>
      </c>
      <c r="Q189" s="44">
        <f t="shared" si="156"/>
        <v>1983</v>
      </c>
    </row>
    <row r="190" spans="1:17" ht="11.25" customHeight="1">
      <c r="A190" s="43" t="s">
        <v>134</v>
      </c>
      <c r="B190" s="43" t="s">
        <v>74</v>
      </c>
      <c r="C190" s="43" t="s">
        <v>51</v>
      </c>
      <c r="D190" s="43"/>
      <c r="E190" s="44">
        <v>1</v>
      </c>
      <c r="F190" s="43" t="s">
        <v>136</v>
      </c>
      <c r="G190" s="45">
        <v>30589</v>
      </c>
      <c r="H190" s="45"/>
      <c r="I190" s="46">
        <v>1</v>
      </c>
      <c r="J190" s="45"/>
      <c r="K190" s="47"/>
      <c r="L190" s="46">
        <v>1</v>
      </c>
      <c r="M190" s="48"/>
      <c r="N190" s="47"/>
      <c r="O190" s="44">
        <f t="shared" si="154"/>
        <v>3</v>
      </c>
      <c r="P190" s="44">
        <f t="shared" si="155"/>
        <v>9</v>
      </c>
      <c r="Q190" s="44">
        <f t="shared" si="156"/>
        <v>1983</v>
      </c>
    </row>
    <row r="191" spans="1:17" ht="11.25" customHeight="1">
      <c r="A191" s="43" t="s">
        <v>134</v>
      </c>
      <c r="B191" s="43" t="s">
        <v>72</v>
      </c>
      <c r="C191" s="43" t="s">
        <v>458</v>
      </c>
      <c r="D191" s="43" t="s">
        <v>50</v>
      </c>
      <c r="E191" s="44">
        <v>1</v>
      </c>
      <c r="F191" s="43" t="s">
        <v>136</v>
      </c>
      <c r="G191" s="45">
        <v>30610</v>
      </c>
      <c r="H191" s="45">
        <v>30611</v>
      </c>
      <c r="I191" s="46">
        <v>1</v>
      </c>
      <c r="J191" s="45"/>
      <c r="K191" s="47"/>
      <c r="L191" s="46">
        <v>1</v>
      </c>
      <c r="M191" s="48"/>
      <c r="N191" s="47"/>
      <c r="O191" s="44">
        <f t="shared" si="154"/>
        <v>3</v>
      </c>
      <c r="P191" s="44">
        <f t="shared" si="155"/>
        <v>10</v>
      </c>
      <c r="Q191" s="44">
        <f t="shared" si="156"/>
        <v>1983</v>
      </c>
    </row>
    <row r="192" spans="1:17" ht="11.25" customHeight="1">
      <c r="A192" s="43" t="s">
        <v>134</v>
      </c>
      <c r="B192" s="43" t="s">
        <v>67</v>
      </c>
      <c r="C192" s="43" t="s">
        <v>163</v>
      </c>
      <c r="D192" s="43"/>
      <c r="E192" s="44">
        <v>1</v>
      </c>
      <c r="F192" s="43" t="s">
        <v>136</v>
      </c>
      <c r="G192" s="45">
        <v>30703</v>
      </c>
      <c r="H192" s="45">
        <v>30707</v>
      </c>
      <c r="I192" s="46">
        <v>1</v>
      </c>
      <c r="J192" s="45"/>
      <c r="K192" s="47"/>
      <c r="L192" s="46">
        <v>1</v>
      </c>
      <c r="M192" s="48"/>
      <c r="N192" s="47"/>
      <c r="O192" s="44">
        <f t="shared" si="154"/>
        <v>3</v>
      </c>
      <c r="P192" s="44">
        <f t="shared" si="155"/>
        <v>1</v>
      </c>
      <c r="Q192" s="44">
        <f t="shared" si="156"/>
        <v>1984</v>
      </c>
    </row>
    <row r="193" spans="1:17" ht="11.25" customHeight="1">
      <c r="A193" s="43" t="s">
        <v>134</v>
      </c>
      <c r="B193" s="43" t="s">
        <v>143</v>
      </c>
      <c r="C193" s="43" t="s">
        <v>164</v>
      </c>
      <c r="D193" s="43" t="s">
        <v>164</v>
      </c>
      <c r="E193" s="44">
        <v>1</v>
      </c>
      <c r="F193" s="43" t="s">
        <v>136</v>
      </c>
      <c r="G193" s="45">
        <v>30788</v>
      </c>
      <c r="H193" s="45">
        <v>30793</v>
      </c>
      <c r="I193" s="46">
        <v>1</v>
      </c>
      <c r="J193" s="45"/>
      <c r="K193" s="47"/>
      <c r="L193" s="46">
        <v>1</v>
      </c>
      <c r="M193" s="48"/>
      <c r="N193" s="47"/>
      <c r="O193" s="44">
        <f t="shared" si="154"/>
        <v>2</v>
      </c>
      <c r="P193" s="44">
        <f t="shared" si="155"/>
        <v>4</v>
      </c>
      <c r="Q193" s="44">
        <f t="shared" si="156"/>
        <v>1984</v>
      </c>
    </row>
    <row r="194" spans="1:17" ht="11.25" customHeight="1">
      <c r="A194" s="43" t="s">
        <v>134</v>
      </c>
      <c r="B194" s="43" t="s">
        <v>72</v>
      </c>
      <c r="C194" s="43" t="s">
        <v>462</v>
      </c>
      <c r="D194" s="43" t="s">
        <v>50</v>
      </c>
      <c r="E194" s="44">
        <v>1</v>
      </c>
      <c r="F194" s="43" t="s">
        <v>136</v>
      </c>
      <c r="G194" s="45">
        <v>30940</v>
      </c>
      <c r="H194" s="45">
        <v>30941</v>
      </c>
      <c r="I194" s="46">
        <v>1</v>
      </c>
      <c r="J194" s="45"/>
      <c r="K194" s="47"/>
      <c r="L194" s="46">
        <v>1</v>
      </c>
      <c r="M194" s="48"/>
      <c r="N194" s="47"/>
      <c r="O194" s="44">
        <f t="shared" si="154"/>
        <v>2</v>
      </c>
      <c r="P194" s="44">
        <f t="shared" si="155"/>
        <v>9</v>
      </c>
      <c r="Q194" s="44">
        <f t="shared" si="156"/>
        <v>1984</v>
      </c>
    </row>
    <row r="195" spans="1:17" ht="11.25" customHeight="1">
      <c r="A195" s="43" t="s">
        <v>134</v>
      </c>
      <c r="B195" s="43" t="s">
        <v>72</v>
      </c>
      <c r="C195" s="43" t="s">
        <v>462</v>
      </c>
      <c r="D195" s="43" t="s">
        <v>50</v>
      </c>
      <c r="E195" s="44">
        <v>1</v>
      </c>
      <c r="F195" s="43" t="s">
        <v>136</v>
      </c>
      <c r="G195" s="45">
        <v>30940</v>
      </c>
      <c r="H195" s="45">
        <v>30945</v>
      </c>
      <c r="I195" s="46">
        <v>1</v>
      </c>
      <c r="J195" s="45"/>
      <c r="K195" s="47"/>
      <c r="L195" s="46">
        <v>1</v>
      </c>
      <c r="M195" s="48"/>
      <c r="N195" s="47"/>
      <c r="O195" s="44">
        <f t="shared" si="154"/>
        <v>2</v>
      </c>
      <c r="P195" s="44">
        <f t="shared" si="155"/>
        <v>9</v>
      </c>
      <c r="Q195" s="44">
        <f t="shared" si="156"/>
        <v>1984</v>
      </c>
    </row>
    <row r="196" spans="1:17" ht="11.25" customHeight="1">
      <c r="A196" s="43" t="s">
        <v>134</v>
      </c>
      <c r="B196" s="43" t="s">
        <v>72</v>
      </c>
      <c r="C196" s="43" t="s">
        <v>50</v>
      </c>
      <c r="D196" s="43"/>
      <c r="E196" s="44">
        <v>1</v>
      </c>
      <c r="F196" s="43" t="s">
        <v>136</v>
      </c>
      <c r="G196" s="45">
        <v>30943</v>
      </c>
      <c r="H196" s="45">
        <v>30948</v>
      </c>
      <c r="I196" s="46">
        <v>1</v>
      </c>
      <c r="J196" s="45"/>
      <c r="K196" s="47"/>
      <c r="L196" s="46">
        <v>1</v>
      </c>
      <c r="M196" s="48"/>
      <c r="N196" s="47"/>
      <c r="O196" s="44">
        <f t="shared" si="154"/>
        <v>2</v>
      </c>
      <c r="P196" s="44">
        <f t="shared" si="155"/>
        <v>9</v>
      </c>
      <c r="Q196" s="44">
        <f t="shared" si="156"/>
        <v>1984</v>
      </c>
    </row>
    <row r="197" spans="1:17" ht="11.25" customHeight="1">
      <c r="A197" s="43" t="s">
        <v>134</v>
      </c>
      <c r="B197" s="43" t="s">
        <v>81</v>
      </c>
      <c r="C197" s="43" t="s">
        <v>146</v>
      </c>
      <c r="D197" s="43"/>
      <c r="E197" s="44">
        <v>1</v>
      </c>
      <c r="F197" s="43" t="s">
        <v>136</v>
      </c>
      <c r="G197" s="45">
        <v>30943</v>
      </c>
      <c r="H197" s="45">
        <v>30947</v>
      </c>
      <c r="I197" s="46">
        <v>1</v>
      </c>
      <c r="J197" s="45"/>
      <c r="K197" s="47"/>
      <c r="L197" s="46">
        <v>1</v>
      </c>
      <c r="M197" s="48"/>
      <c r="N197" s="47"/>
      <c r="O197" s="44">
        <f t="shared" si="154"/>
        <v>2</v>
      </c>
      <c r="P197" s="44">
        <f t="shared" si="155"/>
        <v>9</v>
      </c>
      <c r="Q197" s="44">
        <f t="shared" si="156"/>
        <v>1984</v>
      </c>
    </row>
    <row r="198" spans="1:17" ht="11.25" customHeight="1">
      <c r="A198" s="43" t="s">
        <v>134</v>
      </c>
      <c r="B198" s="43" t="s">
        <v>81</v>
      </c>
      <c r="C198" s="43" t="s">
        <v>146</v>
      </c>
      <c r="D198" s="43"/>
      <c r="E198" s="44">
        <v>1</v>
      </c>
      <c r="F198" s="43" t="s">
        <v>136</v>
      </c>
      <c r="G198" s="45">
        <v>30943</v>
      </c>
      <c r="H198" s="45">
        <v>30952</v>
      </c>
      <c r="I198" s="46">
        <v>1</v>
      </c>
      <c r="J198" s="45"/>
      <c r="K198" s="47"/>
      <c r="L198" s="46">
        <v>1</v>
      </c>
      <c r="M198" s="48"/>
      <c r="N198" s="47"/>
      <c r="O198" s="44">
        <f t="shared" si="154"/>
        <v>2</v>
      </c>
      <c r="P198" s="44">
        <f t="shared" si="155"/>
        <v>9</v>
      </c>
      <c r="Q198" s="44">
        <f t="shared" si="156"/>
        <v>1984</v>
      </c>
    </row>
    <row r="199" spans="1:17" ht="11.25" customHeight="1">
      <c r="A199" s="43" t="s">
        <v>134</v>
      </c>
      <c r="B199" s="43" t="s">
        <v>72</v>
      </c>
      <c r="C199" s="43" t="s">
        <v>50</v>
      </c>
      <c r="D199" s="43"/>
      <c r="E199" s="44">
        <v>1</v>
      </c>
      <c r="F199" s="43" t="s">
        <v>136</v>
      </c>
      <c r="G199" s="45">
        <v>30946</v>
      </c>
      <c r="H199" s="45">
        <v>30947</v>
      </c>
      <c r="I199" s="46">
        <v>1</v>
      </c>
      <c r="J199" s="45"/>
      <c r="K199" s="47"/>
      <c r="L199" s="46">
        <v>1</v>
      </c>
      <c r="M199" s="48"/>
      <c r="N199" s="47"/>
      <c r="O199" s="44">
        <f t="shared" si="154"/>
        <v>3</v>
      </c>
      <c r="P199" s="44">
        <f t="shared" si="155"/>
        <v>9</v>
      </c>
      <c r="Q199" s="44">
        <f t="shared" si="156"/>
        <v>1984</v>
      </c>
    </row>
    <row r="200" spans="1:17" ht="11.25" customHeight="1">
      <c r="A200" s="43" t="s">
        <v>134</v>
      </c>
      <c r="B200" s="43" t="s">
        <v>78</v>
      </c>
      <c r="C200" s="43" t="s">
        <v>160</v>
      </c>
      <c r="D200" s="43"/>
      <c r="E200" s="44">
        <v>1</v>
      </c>
      <c r="F200" s="43" t="s">
        <v>136</v>
      </c>
      <c r="G200" s="45">
        <v>30946</v>
      </c>
      <c r="H200" s="45"/>
      <c r="I200" s="46">
        <v>1</v>
      </c>
      <c r="J200" s="45"/>
      <c r="K200" s="47"/>
      <c r="L200" s="46">
        <v>1</v>
      </c>
      <c r="M200" s="48"/>
      <c r="N200" s="47"/>
      <c r="O200" s="44">
        <f t="shared" si="154"/>
        <v>3</v>
      </c>
      <c r="P200" s="44">
        <f t="shared" si="155"/>
        <v>9</v>
      </c>
      <c r="Q200" s="44">
        <f t="shared" si="156"/>
        <v>1984</v>
      </c>
    </row>
    <row r="201" spans="1:17" ht="11.25" customHeight="1">
      <c r="A201" s="43" t="s">
        <v>134</v>
      </c>
      <c r="B201" s="43" t="s">
        <v>72</v>
      </c>
      <c r="C201" s="43" t="s">
        <v>50</v>
      </c>
      <c r="D201" s="43"/>
      <c r="E201" s="44">
        <v>1</v>
      </c>
      <c r="F201" s="43" t="s">
        <v>136</v>
      </c>
      <c r="G201" s="45">
        <v>30947</v>
      </c>
      <c r="H201" s="45">
        <v>30959</v>
      </c>
      <c r="I201" s="46">
        <v>1</v>
      </c>
      <c r="J201" s="45"/>
      <c r="K201" s="47"/>
      <c r="L201" s="46">
        <v>1</v>
      </c>
      <c r="M201" s="48"/>
      <c r="N201" s="47"/>
      <c r="O201" s="44">
        <f t="shared" si="154"/>
        <v>3</v>
      </c>
      <c r="P201" s="44">
        <f t="shared" si="155"/>
        <v>9</v>
      </c>
      <c r="Q201" s="44">
        <f t="shared" si="156"/>
        <v>1984</v>
      </c>
    </row>
    <row r="202" spans="1:17" ht="11.25" customHeight="1">
      <c r="A202" s="43" t="s">
        <v>134</v>
      </c>
      <c r="B202" s="43" t="s">
        <v>72</v>
      </c>
      <c r="C202" s="43" t="s">
        <v>50</v>
      </c>
      <c r="D202" s="43"/>
      <c r="E202" s="44">
        <v>1</v>
      </c>
      <c r="F202" s="43" t="s">
        <v>136</v>
      </c>
      <c r="G202" s="45">
        <v>30947</v>
      </c>
      <c r="H202" s="45">
        <v>30956</v>
      </c>
      <c r="I202" s="46">
        <v>1</v>
      </c>
      <c r="J202" s="45"/>
      <c r="K202" s="47"/>
      <c r="L202" s="46">
        <v>1</v>
      </c>
      <c r="M202" s="48"/>
      <c r="N202" s="47"/>
      <c r="O202" s="44">
        <f t="shared" si="154"/>
        <v>3</v>
      </c>
      <c r="P202" s="44">
        <f t="shared" si="155"/>
        <v>9</v>
      </c>
      <c r="Q202" s="44">
        <f t="shared" si="156"/>
        <v>1984</v>
      </c>
    </row>
    <row r="203" spans="1:17" ht="11.25" customHeight="1">
      <c r="A203" s="43" t="s">
        <v>134</v>
      </c>
      <c r="B203" s="43" t="s">
        <v>72</v>
      </c>
      <c r="C203" s="43" t="s">
        <v>50</v>
      </c>
      <c r="D203" s="43"/>
      <c r="E203" s="44">
        <v>1</v>
      </c>
      <c r="F203" s="43" t="s">
        <v>136</v>
      </c>
      <c r="G203" s="45">
        <v>30947</v>
      </c>
      <c r="H203" s="45"/>
      <c r="I203" s="46">
        <v>1</v>
      </c>
      <c r="J203" s="45"/>
      <c r="K203" s="47"/>
      <c r="L203" s="46">
        <v>1</v>
      </c>
      <c r="M203" s="48"/>
      <c r="N203" s="47"/>
      <c r="O203" s="44">
        <f t="shared" si="154"/>
        <v>3</v>
      </c>
      <c r="P203" s="44">
        <f t="shared" si="155"/>
        <v>9</v>
      </c>
      <c r="Q203" s="44">
        <f t="shared" si="156"/>
        <v>1984</v>
      </c>
    </row>
    <row r="204" spans="1:17" ht="11.25" customHeight="1">
      <c r="A204" s="43" t="s">
        <v>134</v>
      </c>
      <c r="B204" s="43" t="s">
        <v>72</v>
      </c>
      <c r="C204" s="43" t="s">
        <v>50</v>
      </c>
      <c r="D204" s="43"/>
      <c r="E204" s="44">
        <v>1</v>
      </c>
      <c r="F204" s="43" t="s">
        <v>136</v>
      </c>
      <c r="G204" s="45">
        <v>30948</v>
      </c>
      <c r="H204" s="45">
        <v>30949</v>
      </c>
      <c r="I204" s="46">
        <v>1</v>
      </c>
      <c r="J204" s="45"/>
      <c r="K204" s="47"/>
      <c r="L204" s="46">
        <v>1</v>
      </c>
      <c r="M204" s="48"/>
      <c r="N204" s="47"/>
      <c r="O204" s="44">
        <f t="shared" si="154"/>
        <v>3</v>
      </c>
      <c r="P204" s="44">
        <f t="shared" si="155"/>
        <v>9</v>
      </c>
      <c r="Q204" s="44">
        <f t="shared" si="156"/>
        <v>1984</v>
      </c>
    </row>
    <row r="205" spans="1:17" ht="11.25" customHeight="1">
      <c r="A205" s="43" t="s">
        <v>134</v>
      </c>
      <c r="B205" s="43" t="s">
        <v>81</v>
      </c>
      <c r="C205" s="43" t="s">
        <v>149</v>
      </c>
      <c r="D205" s="43"/>
      <c r="E205" s="44">
        <v>1</v>
      </c>
      <c r="F205" s="43" t="s">
        <v>136</v>
      </c>
      <c r="G205" s="45">
        <v>30948</v>
      </c>
      <c r="H205" s="45">
        <v>30949</v>
      </c>
      <c r="I205" s="46">
        <v>1</v>
      </c>
      <c r="J205" s="45"/>
      <c r="K205" s="47"/>
      <c r="L205" s="46">
        <v>1</v>
      </c>
      <c r="M205" s="48"/>
      <c r="N205" s="47"/>
      <c r="O205" s="44">
        <f t="shared" si="154"/>
        <v>3</v>
      </c>
      <c r="P205" s="44">
        <f t="shared" si="155"/>
        <v>9</v>
      </c>
      <c r="Q205" s="44">
        <f t="shared" si="156"/>
        <v>1984</v>
      </c>
    </row>
    <row r="206" spans="1:17" ht="11.25" customHeight="1">
      <c r="A206" s="43" t="s">
        <v>134</v>
      </c>
      <c r="B206" s="43" t="s">
        <v>78</v>
      </c>
      <c r="C206" s="43" t="s">
        <v>160</v>
      </c>
      <c r="D206" s="43"/>
      <c r="E206" s="44">
        <v>1</v>
      </c>
      <c r="F206" s="43" t="s">
        <v>136</v>
      </c>
      <c r="G206" s="45">
        <v>30955</v>
      </c>
      <c r="H206" s="45">
        <v>30956</v>
      </c>
      <c r="I206" s="46">
        <v>1</v>
      </c>
      <c r="J206" s="45"/>
      <c r="K206" s="47"/>
      <c r="L206" s="46">
        <v>1</v>
      </c>
      <c r="M206" s="48"/>
      <c r="N206" s="47"/>
      <c r="O206" s="44">
        <f t="shared" si="154"/>
        <v>3</v>
      </c>
      <c r="P206" s="44">
        <f t="shared" si="155"/>
        <v>9</v>
      </c>
      <c r="Q206" s="44">
        <f t="shared" si="156"/>
        <v>1984</v>
      </c>
    </row>
    <row r="207" spans="1:17" ht="11.25" customHeight="1">
      <c r="A207" s="43" t="s">
        <v>134</v>
      </c>
      <c r="B207" s="43" t="s">
        <v>72</v>
      </c>
      <c r="C207" s="43" t="s">
        <v>50</v>
      </c>
      <c r="D207" s="43"/>
      <c r="E207" s="44">
        <v>1</v>
      </c>
      <c r="F207" s="43" t="s">
        <v>136</v>
      </c>
      <c r="G207" s="45">
        <v>30957</v>
      </c>
      <c r="H207" s="45">
        <v>30960</v>
      </c>
      <c r="I207" s="46">
        <v>1</v>
      </c>
      <c r="J207" s="45"/>
      <c r="K207" s="47"/>
      <c r="L207" s="46">
        <v>1</v>
      </c>
      <c r="M207" s="48"/>
      <c r="N207" s="47"/>
      <c r="O207" s="44">
        <f t="shared" si="154"/>
        <v>1</v>
      </c>
      <c r="P207" s="44">
        <f t="shared" si="155"/>
        <v>10</v>
      </c>
      <c r="Q207" s="44">
        <f t="shared" si="156"/>
        <v>1984</v>
      </c>
    </row>
    <row r="208" spans="1:17" ht="11.25" customHeight="1">
      <c r="A208" s="43" t="s">
        <v>134</v>
      </c>
      <c r="B208" s="43" t="s">
        <v>72</v>
      </c>
      <c r="C208" s="43" t="s">
        <v>50</v>
      </c>
      <c r="D208" s="43"/>
      <c r="E208" s="44">
        <v>1</v>
      </c>
      <c r="F208" s="43" t="s">
        <v>136</v>
      </c>
      <c r="G208" s="45">
        <v>30957</v>
      </c>
      <c r="H208" s="45">
        <v>30962</v>
      </c>
      <c r="I208" s="46">
        <v>1</v>
      </c>
      <c r="J208" s="45"/>
      <c r="K208" s="47"/>
      <c r="L208" s="46">
        <v>1</v>
      </c>
      <c r="M208" s="48"/>
      <c r="N208" s="47"/>
      <c r="O208" s="44">
        <f t="shared" si="154"/>
        <v>1</v>
      </c>
      <c r="P208" s="44">
        <f t="shared" si="155"/>
        <v>10</v>
      </c>
      <c r="Q208" s="44">
        <f t="shared" si="156"/>
        <v>1984</v>
      </c>
    </row>
    <row r="209" spans="1:17" ht="11.25" customHeight="1">
      <c r="A209" s="43" t="s">
        <v>134</v>
      </c>
      <c r="B209" s="43" t="s">
        <v>74</v>
      </c>
      <c r="C209" s="43" t="s">
        <v>51</v>
      </c>
      <c r="D209" s="43"/>
      <c r="E209" s="44">
        <v>1</v>
      </c>
      <c r="F209" s="43" t="s">
        <v>328</v>
      </c>
      <c r="G209" s="45">
        <v>30957</v>
      </c>
      <c r="H209" s="45"/>
      <c r="I209" s="46">
        <v>1</v>
      </c>
      <c r="J209" s="45"/>
      <c r="K209" s="47"/>
      <c r="L209" s="46">
        <v>1</v>
      </c>
      <c r="M209" s="48"/>
      <c r="N209" s="47"/>
      <c r="O209" s="44">
        <f t="shared" si="154"/>
        <v>1</v>
      </c>
      <c r="P209" s="44">
        <f t="shared" si="155"/>
        <v>10</v>
      </c>
      <c r="Q209" s="44">
        <f t="shared" si="156"/>
        <v>1984</v>
      </c>
    </row>
    <row r="210" spans="1:17" ht="11.25" customHeight="1">
      <c r="A210" s="43" t="s">
        <v>134</v>
      </c>
      <c r="B210" s="43" t="s">
        <v>81</v>
      </c>
      <c r="C210" s="43" t="s">
        <v>149</v>
      </c>
      <c r="D210" s="43"/>
      <c r="E210" s="44">
        <v>1</v>
      </c>
      <c r="F210" s="43" t="s">
        <v>136</v>
      </c>
      <c r="G210" s="45">
        <v>30957</v>
      </c>
      <c r="H210" s="45"/>
      <c r="I210" s="46">
        <v>1</v>
      </c>
      <c r="J210" s="45"/>
      <c r="K210" s="47"/>
      <c r="L210" s="46">
        <v>1</v>
      </c>
      <c r="M210" s="48"/>
      <c r="N210" s="47"/>
      <c r="O210" s="44">
        <f t="shared" si="154"/>
        <v>1</v>
      </c>
      <c r="P210" s="44">
        <f t="shared" si="155"/>
        <v>10</v>
      </c>
      <c r="Q210" s="44">
        <f t="shared" si="156"/>
        <v>1984</v>
      </c>
    </row>
    <row r="211" spans="1:17" ht="11.25" customHeight="1">
      <c r="A211" s="43" t="s">
        <v>134</v>
      </c>
      <c r="B211" s="43" t="s">
        <v>72</v>
      </c>
      <c r="C211" s="43" t="s">
        <v>284</v>
      </c>
      <c r="D211" s="43" t="s">
        <v>50</v>
      </c>
      <c r="E211" s="44">
        <v>1</v>
      </c>
      <c r="F211" s="43" t="s">
        <v>136</v>
      </c>
      <c r="G211" s="45">
        <v>30962</v>
      </c>
      <c r="H211" s="45">
        <v>30969</v>
      </c>
      <c r="I211" s="46">
        <v>1</v>
      </c>
      <c r="J211" s="45"/>
      <c r="K211" s="47"/>
      <c r="L211" s="46">
        <v>1</v>
      </c>
      <c r="M211" s="48"/>
      <c r="N211" s="47"/>
      <c r="O211" s="44">
        <f t="shared" si="154"/>
        <v>1</v>
      </c>
      <c r="P211" s="44">
        <f t="shared" si="155"/>
        <v>10</v>
      </c>
      <c r="Q211" s="44">
        <f t="shared" si="156"/>
        <v>1984</v>
      </c>
    </row>
    <row r="212" spans="1:17" ht="11.25" customHeight="1">
      <c r="A212" s="43" t="s">
        <v>134</v>
      </c>
      <c r="B212" s="43" t="s">
        <v>81</v>
      </c>
      <c r="C212" s="43" t="s">
        <v>165</v>
      </c>
      <c r="D212" s="43"/>
      <c r="E212" s="44">
        <v>1</v>
      </c>
      <c r="F212" s="43" t="s">
        <v>136</v>
      </c>
      <c r="G212" s="45">
        <v>30975</v>
      </c>
      <c r="H212" s="45"/>
      <c r="I212" s="46">
        <v>1</v>
      </c>
      <c r="J212" s="45"/>
      <c r="K212" s="47"/>
      <c r="L212" s="46">
        <v>1</v>
      </c>
      <c r="M212" s="48"/>
      <c r="N212" s="47"/>
      <c r="O212" s="44">
        <f t="shared" si="154"/>
        <v>2</v>
      </c>
      <c r="P212" s="44">
        <f t="shared" si="155"/>
        <v>10</v>
      </c>
      <c r="Q212" s="44">
        <f t="shared" si="156"/>
        <v>1984</v>
      </c>
    </row>
    <row r="213" spans="1:17" ht="11.25" customHeight="1">
      <c r="A213" s="43" t="s">
        <v>134</v>
      </c>
      <c r="B213" s="43" t="s">
        <v>81</v>
      </c>
      <c r="C213" s="43" t="s">
        <v>166</v>
      </c>
      <c r="D213" s="43"/>
      <c r="E213" s="44">
        <v>1</v>
      </c>
      <c r="F213" s="43" t="s">
        <v>136</v>
      </c>
      <c r="G213" s="45">
        <v>30990</v>
      </c>
      <c r="H213" s="45">
        <v>30993</v>
      </c>
      <c r="I213" s="46">
        <v>1</v>
      </c>
      <c r="J213" s="45"/>
      <c r="K213" s="47"/>
      <c r="L213" s="46">
        <v>1</v>
      </c>
      <c r="M213" s="48"/>
      <c r="N213" s="47"/>
      <c r="O213" s="44">
        <f t="shared" si="154"/>
        <v>1</v>
      </c>
      <c r="P213" s="44">
        <f t="shared" si="155"/>
        <v>11</v>
      </c>
      <c r="Q213" s="44">
        <f t="shared" si="156"/>
        <v>1984</v>
      </c>
    </row>
    <row r="214" spans="1:17" ht="11.25" customHeight="1">
      <c r="A214" s="43" t="s">
        <v>134</v>
      </c>
      <c r="B214" s="43" t="s">
        <v>81</v>
      </c>
      <c r="C214" s="43" t="s">
        <v>167</v>
      </c>
      <c r="D214" s="43"/>
      <c r="E214" s="44">
        <v>1</v>
      </c>
      <c r="F214" s="43" t="s">
        <v>136</v>
      </c>
      <c r="G214" s="45">
        <v>31000</v>
      </c>
      <c r="H214" s="45">
        <v>31004</v>
      </c>
      <c r="I214" s="46">
        <v>1</v>
      </c>
      <c r="J214" s="45"/>
      <c r="K214" s="47"/>
      <c r="L214" s="46">
        <v>1</v>
      </c>
      <c r="M214" s="48"/>
      <c r="N214" s="47"/>
      <c r="O214" s="44">
        <f t="shared" si="154"/>
        <v>2</v>
      </c>
      <c r="P214" s="44">
        <f t="shared" si="155"/>
        <v>11</v>
      </c>
      <c r="Q214" s="44">
        <f t="shared" si="156"/>
        <v>1984</v>
      </c>
    </row>
    <row r="215" spans="1:17" ht="11.25" customHeight="1">
      <c r="A215" s="43" t="s">
        <v>134</v>
      </c>
      <c r="B215" s="43" t="s">
        <v>72</v>
      </c>
      <c r="C215" s="43" t="s">
        <v>338</v>
      </c>
      <c r="D215" s="43" t="s">
        <v>50</v>
      </c>
      <c r="E215" s="44">
        <v>1</v>
      </c>
      <c r="F215" s="43" t="s">
        <v>136</v>
      </c>
      <c r="G215" s="45">
        <v>31182</v>
      </c>
      <c r="H215" s="45">
        <v>31183</v>
      </c>
      <c r="I215" s="46">
        <v>1</v>
      </c>
      <c r="J215" s="45"/>
      <c r="K215" s="47"/>
      <c r="L215" s="46">
        <v>1</v>
      </c>
      <c r="M215" s="48"/>
      <c r="N215" s="47"/>
      <c r="O215" s="44">
        <f t="shared" si="154"/>
        <v>2</v>
      </c>
      <c r="P215" s="44">
        <f t="shared" si="155"/>
        <v>5</v>
      </c>
      <c r="Q215" s="44">
        <f t="shared" si="156"/>
        <v>1985</v>
      </c>
    </row>
    <row r="216" spans="1:17" ht="11.25" customHeight="1">
      <c r="A216" s="43" t="s">
        <v>134</v>
      </c>
      <c r="B216" s="43" t="s">
        <v>72</v>
      </c>
      <c r="C216" s="43" t="s">
        <v>474</v>
      </c>
      <c r="D216" s="43" t="s">
        <v>50</v>
      </c>
      <c r="E216" s="44">
        <v>1</v>
      </c>
      <c r="F216" s="43" t="s">
        <v>136</v>
      </c>
      <c r="G216" s="45">
        <v>31187</v>
      </c>
      <c r="H216" s="45">
        <v>31189</v>
      </c>
      <c r="I216" s="46">
        <v>1</v>
      </c>
      <c r="J216" s="45"/>
      <c r="K216" s="47"/>
      <c r="L216" s="46">
        <v>1</v>
      </c>
      <c r="M216" s="48"/>
      <c r="N216" s="47"/>
      <c r="O216" s="44">
        <f t="shared" si="154"/>
        <v>2</v>
      </c>
      <c r="P216" s="44">
        <f t="shared" si="155"/>
        <v>5</v>
      </c>
      <c r="Q216" s="44">
        <f t="shared" si="156"/>
        <v>1985</v>
      </c>
    </row>
    <row r="217" spans="1:17" ht="11.25" customHeight="1">
      <c r="A217" s="43" t="s">
        <v>134</v>
      </c>
      <c r="B217" s="43" t="s">
        <v>72</v>
      </c>
      <c r="C217" s="43" t="s">
        <v>475</v>
      </c>
      <c r="D217" s="43" t="s">
        <v>50</v>
      </c>
      <c r="E217" s="44">
        <v>1</v>
      </c>
      <c r="F217" s="43" t="s">
        <v>136</v>
      </c>
      <c r="G217" s="45">
        <v>31299</v>
      </c>
      <c r="H217" s="45"/>
      <c r="I217" s="46">
        <v>1</v>
      </c>
      <c r="J217" s="45"/>
      <c r="K217" s="47"/>
      <c r="L217" s="46">
        <v>1</v>
      </c>
      <c r="M217" s="48"/>
      <c r="N217" s="47"/>
      <c r="O217" s="44">
        <f t="shared" si="154"/>
        <v>1</v>
      </c>
      <c r="P217" s="44">
        <f t="shared" si="155"/>
        <v>9</v>
      </c>
      <c r="Q217" s="44">
        <f t="shared" si="156"/>
        <v>1985</v>
      </c>
    </row>
    <row r="218" spans="1:17" ht="11.25" customHeight="1">
      <c r="A218" s="43" t="s">
        <v>134</v>
      </c>
      <c r="B218" s="43" t="s">
        <v>72</v>
      </c>
      <c r="C218" s="43" t="s">
        <v>50</v>
      </c>
      <c r="D218" s="43"/>
      <c r="E218" s="44">
        <v>1</v>
      </c>
      <c r="F218" s="43" t="s">
        <v>136</v>
      </c>
      <c r="G218" s="45">
        <v>31302</v>
      </c>
      <c r="H218" s="45"/>
      <c r="I218" s="46">
        <v>1</v>
      </c>
      <c r="J218" s="45"/>
      <c r="K218" s="47"/>
      <c r="L218" s="46">
        <v>1</v>
      </c>
      <c r="M218" s="48"/>
      <c r="N218" s="47"/>
      <c r="O218" s="44">
        <f t="shared" si="154"/>
        <v>2</v>
      </c>
      <c r="P218" s="44">
        <f t="shared" si="155"/>
        <v>9</v>
      </c>
      <c r="Q218" s="44">
        <f t="shared" si="156"/>
        <v>1985</v>
      </c>
    </row>
    <row r="219" spans="1:17" ht="11.25" customHeight="1">
      <c r="A219" s="43" t="s">
        <v>134</v>
      </c>
      <c r="B219" s="43" t="s">
        <v>72</v>
      </c>
      <c r="C219" s="43" t="s">
        <v>467</v>
      </c>
      <c r="D219" s="43" t="s">
        <v>50</v>
      </c>
      <c r="E219" s="44">
        <v>1</v>
      </c>
      <c r="F219" s="43" t="s">
        <v>136</v>
      </c>
      <c r="G219" s="45">
        <v>31313</v>
      </c>
      <c r="H219" s="45">
        <v>31315</v>
      </c>
      <c r="I219" s="46">
        <v>1</v>
      </c>
      <c r="J219" s="45"/>
      <c r="K219" s="47"/>
      <c r="L219" s="46">
        <v>1</v>
      </c>
      <c r="M219" s="48"/>
      <c r="N219" s="47"/>
      <c r="O219" s="44">
        <f t="shared" si="154"/>
        <v>3</v>
      </c>
      <c r="P219" s="44">
        <f t="shared" si="155"/>
        <v>9</v>
      </c>
      <c r="Q219" s="44">
        <f t="shared" si="156"/>
        <v>1985</v>
      </c>
    </row>
    <row r="220" spans="1:17" ht="11.25" customHeight="1">
      <c r="A220" s="43" t="s">
        <v>134</v>
      </c>
      <c r="B220" s="43" t="s">
        <v>81</v>
      </c>
      <c r="C220" s="43" t="s">
        <v>146</v>
      </c>
      <c r="D220" s="43"/>
      <c r="E220" s="44">
        <v>1</v>
      </c>
      <c r="F220" s="43" t="s">
        <v>136</v>
      </c>
      <c r="G220" s="45">
        <v>31313</v>
      </c>
      <c r="H220" s="45">
        <v>31316</v>
      </c>
      <c r="I220" s="46">
        <v>1</v>
      </c>
      <c r="J220" s="45"/>
      <c r="K220" s="47"/>
      <c r="L220" s="46">
        <v>1</v>
      </c>
      <c r="M220" s="48"/>
      <c r="N220" s="47"/>
      <c r="O220" s="44">
        <f t="shared" si="154"/>
        <v>3</v>
      </c>
      <c r="P220" s="44">
        <f t="shared" si="155"/>
        <v>9</v>
      </c>
      <c r="Q220" s="44">
        <f t="shared" si="156"/>
        <v>1985</v>
      </c>
    </row>
    <row r="221" spans="1:17" ht="11.25" customHeight="1">
      <c r="A221" s="43" t="s">
        <v>134</v>
      </c>
      <c r="B221" s="43" t="s">
        <v>78</v>
      </c>
      <c r="C221" s="43" t="s">
        <v>558</v>
      </c>
      <c r="D221" s="43"/>
      <c r="E221" s="44">
        <v>1</v>
      </c>
      <c r="F221" s="43" t="s">
        <v>136</v>
      </c>
      <c r="G221" s="45">
        <v>31314</v>
      </c>
      <c r="H221" s="45"/>
      <c r="I221" s="46">
        <v>1</v>
      </c>
      <c r="J221" s="45"/>
      <c r="K221" s="47"/>
      <c r="L221" s="46">
        <v>1</v>
      </c>
      <c r="M221" s="48"/>
      <c r="N221" s="47"/>
      <c r="O221" s="44">
        <f t="shared" si="154"/>
        <v>3</v>
      </c>
      <c r="P221" s="44">
        <f t="shared" si="155"/>
        <v>9</v>
      </c>
      <c r="Q221" s="44">
        <f t="shared" si="156"/>
        <v>1985</v>
      </c>
    </row>
    <row r="222" spans="1:17" ht="11.25" customHeight="1">
      <c r="A222" s="43" t="s">
        <v>134</v>
      </c>
      <c r="B222" s="43" t="s">
        <v>66</v>
      </c>
      <c r="C222" s="43" t="s">
        <v>168</v>
      </c>
      <c r="D222" s="43"/>
      <c r="E222" s="44">
        <v>1</v>
      </c>
      <c r="F222" s="43" t="s">
        <v>328</v>
      </c>
      <c r="G222" s="45">
        <v>31317</v>
      </c>
      <c r="H222" s="45"/>
      <c r="I222" s="46">
        <v>1</v>
      </c>
      <c r="J222" s="45"/>
      <c r="K222" s="47"/>
      <c r="L222" s="46">
        <v>1</v>
      </c>
      <c r="M222" s="48"/>
      <c r="N222" s="47"/>
      <c r="O222" s="44">
        <f t="shared" si="154"/>
        <v>3</v>
      </c>
      <c r="P222" s="44">
        <f t="shared" si="155"/>
        <v>9</v>
      </c>
      <c r="Q222" s="44">
        <f t="shared" si="156"/>
        <v>1985</v>
      </c>
    </row>
    <row r="223" spans="1:17" ht="11.25" customHeight="1">
      <c r="A223" s="43" t="s">
        <v>134</v>
      </c>
      <c r="B223" s="43" t="s">
        <v>72</v>
      </c>
      <c r="C223" s="43" t="s">
        <v>50</v>
      </c>
      <c r="D223" s="43"/>
      <c r="E223" s="44">
        <v>1</v>
      </c>
      <c r="F223" s="43" t="s">
        <v>136</v>
      </c>
      <c r="G223" s="45">
        <v>31318</v>
      </c>
      <c r="H223" s="45">
        <v>31319</v>
      </c>
      <c r="I223" s="46">
        <v>1</v>
      </c>
      <c r="J223" s="45"/>
      <c r="K223" s="47"/>
      <c r="L223" s="46">
        <v>1</v>
      </c>
      <c r="M223" s="48"/>
      <c r="N223" s="47"/>
      <c r="O223" s="44">
        <f t="shared" si="154"/>
        <v>3</v>
      </c>
      <c r="P223" s="44">
        <f t="shared" si="155"/>
        <v>9</v>
      </c>
      <c r="Q223" s="44">
        <f t="shared" si="156"/>
        <v>1985</v>
      </c>
    </row>
    <row r="224" spans="1:17" ht="11.25" customHeight="1">
      <c r="A224" s="43" t="s">
        <v>134</v>
      </c>
      <c r="B224" s="43" t="s">
        <v>78</v>
      </c>
      <c r="C224" s="43" t="s">
        <v>169</v>
      </c>
      <c r="D224" s="43" t="s">
        <v>268</v>
      </c>
      <c r="E224" s="44">
        <v>1</v>
      </c>
      <c r="F224" s="43" t="s">
        <v>136</v>
      </c>
      <c r="G224" s="45">
        <v>31319</v>
      </c>
      <c r="H224" s="45">
        <v>31320</v>
      </c>
      <c r="I224" s="46">
        <v>1</v>
      </c>
      <c r="J224" s="45"/>
      <c r="K224" s="47"/>
      <c r="L224" s="46">
        <v>1</v>
      </c>
      <c r="M224" s="48"/>
      <c r="N224" s="47"/>
      <c r="O224" s="44">
        <f t="shared" si="154"/>
        <v>3</v>
      </c>
      <c r="P224" s="44">
        <f t="shared" si="155"/>
        <v>9</v>
      </c>
      <c r="Q224" s="44">
        <f t="shared" si="156"/>
        <v>1985</v>
      </c>
    </row>
    <row r="225" spans="1:17" ht="11.25" customHeight="1">
      <c r="A225" s="43" t="s">
        <v>134</v>
      </c>
      <c r="B225" s="43" t="s">
        <v>72</v>
      </c>
      <c r="C225" s="43" t="s">
        <v>50</v>
      </c>
      <c r="D225" s="43"/>
      <c r="E225" s="44">
        <v>1</v>
      </c>
      <c r="F225" s="43" t="s">
        <v>136</v>
      </c>
      <c r="G225" s="45">
        <v>31327</v>
      </c>
      <c r="H225" s="45">
        <v>31330</v>
      </c>
      <c r="I225" s="46">
        <v>1</v>
      </c>
      <c r="J225" s="45"/>
      <c r="K225" s="47"/>
      <c r="L225" s="46">
        <v>1</v>
      </c>
      <c r="M225" s="48"/>
      <c r="N225" s="47"/>
      <c r="O225" s="44">
        <f t="shared" ref="O225:O288" si="186">IF(DAY(G225)&lt;=10,1,IF(DAY(G225)&gt;20,3,2))</f>
        <v>1</v>
      </c>
      <c r="P225" s="44">
        <f t="shared" ref="P225:P288" si="187">MONTH(G225)</f>
        <v>10</v>
      </c>
      <c r="Q225" s="44">
        <f t="shared" ref="Q225:Q288" si="188">YEAR(G225)</f>
        <v>1985</v>
      </c>
    </row>
    <row r="226" spans="1:17" ht="11.25" customHeight="1">
      <c r="A226" s="43" t="s">
        <v>134</v>
      </c>
      <c r="B226" s="43" t="s">
        <v>72</v>
      </c>
      <c r="C226" s="43" t="s">
        <v>50</v>
      </c>
      <c r="D226" s="43"/>
      <c r="E226" s="44">
        <v>1</v>
      </c>
      <c r="F226" s="43" t="s">
        <v>136</v>
      </c>
      <c r="G226" s="45">
        <v>31333</v>
      </c>
      <c r="H226" s="45">
        <v>31335</v>
      </c>
      <c r="I226" s="46">
        <v>1</v>
      </c>
      <c r="J226" s="45"/>
      <c r="K226" s="47"/>
      <c r="L226" s="46">
        <v>1</v>
      </c>
      <c r="M226" s="48"/>
      <c r="N226" s="47"/>
      <c r="O226" s="44">
        <f t="shared" si="186"/>
        <v>2</v>
      </c>
      <c r="P226" s="44">
        <f t="shared" si="187"/>
        <v>10</v>
      </c>
      <c r="Q226" s="44">
        <f t="shared" si="188"/>
        <v>1985</v>
      </c>
    </row>
    <row r="227" spans="1:17" ht="11.25" customHeight="1">
      <c r="A227" s="43" t="s">
        <v>134</v>
      </c>
      <c r="B227" s="43" t="s">
        <v>72</v>
      </c>
      <c r="C227" s="43" t="s">
        <v>50</v>
      </c>
      <c r="D227" s="43"/>
      <c r="E227" s="44">
        <v>1</v>
      </c>
      <c r="F227" s="43" t="s">
        <v>136</v>
      </c>
      <c r="G227" s="45">
        <v>31337</v>
      </c>
      <c r="H227" s="45">
        <v>31338</v>
      </c>
      <c r="I227" s="46">
        <v>1</v>
      </c>
      <c r="J227" s="45"/>
      <c r="K227" s="47"/>
      <c r="L227" s="46">
        <v>1</v>
      </c>
      <c r="M227" s="48"/>
      <c r="N227" s="47"/>
      <c r="O227" s="44">
        <f t="shared" si="186"/>
        <v>2</v>
      </c>
      <c r="P227" s="44">
        <f t="shared" si="187"/>
        <v>10</v>
      </c>
      <c r="Q227" s="44">
        <f t="shared" si="188"/>
        <v>1985</v>
      </c>
    </row>
    <row r="228" spans="1:17" ht="11.25" customHeight="1">
      <c r="A228" s="43" t="s">
        <v>134</v>
      </c>
      <c r="B228" s="43" t="s">
        <v>72</v>
      </c>
      <c r="C228" s="43" t="s">
        <v>50</v>
      </c>
      <c r="D228" s="43"/>
      <c r="E228" s="44">
        <v>1</v>
      </c>
      <c r="F228" s="43" t="s">
        <v>136</v>
      </c>
      <c r="G228" s="45">
        <v>31343</v>
      </c>
      <c r="H228" s="45">
        <v>31346</v>
      </c>
      <c r="I228" s="46">
        <v>1</v>
      </c>
      <c r="J228" s="45"/>
      <c r="K228" s="47"/>
      <c r="L228" s="46">
        <v>1</v>
      </c>
      <c r="M228" s="48"/>
      <c r="N228" s="47"/>
      <c r="O228" s="44">
        <f t="shared" si="186"/>
        <v>3</v>
      </c>
      <c r="P228" s="44">
        <f t="shared" si="187"/>
        <v>10</v>
      </c>
      <c r="Q228" s="44">
        <f t="shared" si="188"/>
        <v>1985</v>
      </c>
    </row>
    <row r="229" spans="1:17" ht="11.25" customHeight="1">
      <c r="A229" s="43" t="s">
        <v>134</v>
      </c>
      <c r="B229" s="43" t="s">
        <v>72</v>
      </c>
      <c r="C229" s="43" t="s">
        <v>338</v>
      </c>
      <c r="D229" s="43" t="s">
        <v>50</v>
      </c>
      <c r="E229" s="44">
        <v>1</v>
      </c>
      <c r="F229" s="43" t="s">
        <v>136</v>
      </c>
      <c r="G229" s="45">
        <v>31346</v>
      </c>
      <c r="H229" s="45"/>
      <c r="I229" s="46">
        <v>1</v>
      </c>
      <c r="J229" s="45"/>
      <c r="K229" s="47"/>
      <c r="L229" s="46">
        <v>1</v>
      </c>
      <c r="M229" s="48"/>
      <c r="N229" s="47"/>
      <c r="O229" s="44">
        <f t="shared" si="186"/>
        <v>3</v>
      </c>
      <c r="P229" s="44">
        <f t="shared" si="187"/>
        <v>10</v>
      </c>
      <c r="Q229" s="44">
        <f t="shared" si="188"/>
        <v>1985</v>
      </c>
    </row>
    <row r="230" spans="1:17" ht="11.25" customHeight="1">
      <c r="A230" s="43" t="s">
        <v>134</v>
      </c>
      <c r="B230" s="43" t="s">
        <v>72</v>
      </c>
      <c r="C230" s="43" t="s">
        <v>50</v>
      </c>
      <c r="D230" s="43"/>
      <c r="E230" s="44">
        <v>1</v>
      </c>
      <c r="F230" s="43" t="s">
        <v>136</v>
      </c>
      <c r="G230" s="45">
        <v>31358</v>
      </c>
      <c r="H230" s="45">
        <v>31361</v>
      </c>
      <c r="I230" s="46">
        <v>1</v>
      </c>
      <c r="J230" s="45"/>
      <c r="K230" s="47"/>
      <c r="L230" s="46">
        <v>1</v>
      </c>
      <c r="M230" s="48"/>
      <c r="N230" s="47"/>
      <c r="O230" s="44">
        <f t="shared" si="186"/>
        <v>1</v>
      </c>
      <c r="P230" s="44">
        <f t="shared" si="187"/>
        <v>11</v>
      </c>
      <c r="Q230" s="44">
        <f t="shared" si="188"/>
        <v>1985</v>
      </c>
    </row>
    <row r="231" spans="1:17" ht="11.25" customHeight="1">
      <c r="A231" s="43" t="s">
        <v>134</v>
      </c>
      <c r="B231" s="43" t="s">
        <v>143</v>
      </c>
      <c r="C231" s="43" t="s">
        <v>170</v>
      </c>
      <c r="D231" s="43" t="s">
        <v>164</v>
      </c>
      <c r="E231" s="44">
        <v>1</v>
      </c>
      <c r="F231" s="43" t="s">
        <v>397</v>
      </c>
      <c r="G231" s="45">
        <v>31427</v>
      </c>
      <c r="H231" s="45">
        <v>31452</v>
      </c>
      <c r="I231" s="46">
        <v>1</v>
      </c>
      <c r="J231" s="45"/>
      <c r="K231" s="47"/>
      <c r="L231" s="46">
        <v>1</v>
      </c>
      <c r="M231" s="48"/>
      <c r="N231" s="47"/>
      <c r="O231" s="44">
        <f t="shared" si="186"/>
        <v>2</v>
      </c>
      <c r="P231" s="44">
        <f t="shared" si="187"/>
        <v>1</v>
      </c>
      <c r="Q231" s="44">
        <f t="shared" si="188"/>
        <v>1986</v>
      </c>
    </row>
    <row r="232" spans="1:17" ht="11.25" customHeight="1">
      <c r="A232" s="43" t="s">
        <v>134</v>
      </c>
      <c r="B232" s="43" t="s">
        <v>143</v>
      </c>
      <c r="C232" s="43" t="s">
        <v>171</v>
      </c>
      <c r="D232" s="43" t="s">
        <v>0</v>
      </c>
      <c r="E232" s="44">
        <v>1</v>
      </c>
      <c r="F232" s="43" t="s">
        <v>397</v>
      </c>
      <c r="G232" s="45">
        <v>31480</v>
      </c>
      <c r="H232" s="45">
        <v>31528</v>
      </c>
      <c r="I232" s="46">
        <v>1</v>
      </c>
      <c r="J232" s="45"/>
      <c r="K232" s="47"/>
      <c r="L232" s="46">
        <v>1</v>
      </c>
      <c r="M232" s="48"/>
      <c r="N232" s="47"/>
      <c r="O232" s="44">
        <f t="shared" si="186"/>
        <v>1</v>
      </c>
      <c r="P232" s="44">
        <f t="shared" si="187"/>
        <v>3</v>
      </c>
      <c r="Q232" s="44">
        <f t="shared" si="188"/>
        <v>1986</v>
      </c>
    </row>
    <row r="233" spans="1:17" ht="11.25" customHeight="1">
      <c r="A233" s="43" t="s">
        <v>134</v>
      </c>
      <c r="B233" s="43" t="s">
        <v>78</v>
      </c>
      <c r="C233" s="43" t="s">
        <v>476</v>
      </c>
      <c r="D233" s="43" t="s">
        <v>268</v>
      </c>
      <c r="E233" s="44">
        <v>1</v>
      </c>
      <c r="F233" s="43" t="s">
        <v>136</v>
      </c>
      <c r="G233" s="45">
        <v>31543</v>
      </c>
      <c r="H233" s="45"/>
      <c r="I233" s="46">
        <v>1</v>
      </c>
      <c r="J233" s="45"/>
      <c r="K233" s="47"/>
      <c r="L233" s="46">
        <v>1</v>
      </c>
      <c r="M233" s="48"/>
      <c r="N233" s="47"/>
      <c r="O233" s="44">
        <f t="shared" si="186"/>
        <v>2</v>
      </c>
      <c r="P233" s="44">
        <f t="shared" si="187"/>
        <v>5</v>
      </c>
      <c r="Q233" s="44">
        <f t="shared" si="188"/>
        <v>1986</v>
      </c>
    </row>
    <row r="234" spans="1:17" ht="11.25" customHeight="1">
      <c r="A234" s="43" t="s">
        <v>134</v>
      </c>
      <c r="B234" s="43" t="s">
        <v>72</v>
      </c>
      <c r="C234" s="43" t="s">
        <v>50</v>
      </c>
      <c r="D234" s="43"/>
      <c r="E234" s="44">
        <v>1</v>
      </c>
      <c r="F234" s="43" t="s">
        <v>328</v>
      </c>
      <c r="G234" s="45">
        <v>31663</v>
      </c>
      <c r="H234" s="45">
        <v>31668</v>
      </c>
      <c r="I234" s="46">
        <v>1</v>
      </c>
      <c r="J234" s="45"/>
      <c r="K234" s="47"/>
      <c r="L234" s="46">
        <v>1</v>
      </c>
      <c r="M234" s="48"/>
      <c r="N234" s="47"/>
      <c r="O234" s="44">
        <f t="shared" si="186"/>
        <v>1</v>
      </c>
      <c r="P234" s="44">
        <f t="shared" si="187"/>
        <v>9</v>
      </c>
      <c r="Q234" s="44">
        <f t="shared" si="188"/>
        <v>1986</v>
      </c>
    </row>
    <row r="235" spans="1:17" ht="11.25" customHeight="1">
      <c r="A235" s="43" t="s">
        <v>134</v>
      </c>
      <c r="B235" s="43" t="s">
        <v>78</v>
      </c>
      <c r="C235" s="43" t="s">
        <v>347</v>
      </c>
      <c r="D235" s="43" t="s">
        <v>160</v>
      </c>
      <c r="E235" s="44">
        <v>1</v>
      </c>
      <c r="F235" s="43" t="s">
        <v>136</v>
      </c>
      <c r="G235" s="45">
        <v>31679</v>
      </c>
      <c r="H235" s="45">
        <v>31683</v>
      </c>
      <c r="I235" s="46">
        <v>1</v>
      </c>
      <c r="J235" s="45"/>
      <c r="K235" s="47"/>
      <c r="L235" s="46">
        <v>1</v>
      </c>
      <c r="M235" s="48"/>
      <c r="N235" s="47"/>
      <c r="O235" s="44">
        <f t="shared" si="186"/>
        <v>3</v>
      </c>
      <c r="P235" s="44">
        <f t="shared" si="187"/>
        <v>9</v>
      </c>
      <c r="Q235" s="44">
        <f t="shared" si="188"/>
        <v>1986</v>
      </c>
    </row>
    <row r="236" spans="1:17" ht="11.25" customHeight="1">
      <c r="A236" s="43" t="s">
        <v>134</v>
      </c>
      <c r="B236" s="43" t="s">
        <v>78</v>
      </c>
      <c r="C236" s="43" t="s">
        <v>403</v>
      </c>
      <c r="D236" s="43" t="s">
        <v>160</v>
      </c>
      <c r="E236" s="44">
        <v>1</v>
      </c>
      <c r="F236" s="43" t="s">
        <v>136</v>
      </c>
      <c r="G236" s="45">
        <v>31679</v>
      </c>
      <c r="H236" s="45"/>
      <c r="I236" s="46">
        <v>1</v>
      </c>
      <c r="J236" s="45"/>
      <c r="K236" s="47"/>
      <c r="L236" s="46">
        <v>1</v>
      </c>
      <c r="M236" s="48"/>
      <c r="N236" s="47"/>
      <c r="O236" s="44">
        <f t="shared" si="186"/>
        <v>3</v>
      </c>
      <c r="P236" s="44">
        <f t="shared" si="187"/>
        <v>9</v>
      </c>
      <c r="Q236" s="44">
        <f t="shared" si="188"/>
        <v>1986</v>
      </c>
    </row>
    <row r="237" spans="1:17" ht="11.25" customHeight="1">
      <c r="A237" s="43" t="s">
        <v>134</v>
      </c>
      <c r="B237" s="43" t="s">
        <v>78</v>
      </c>
      <c r="C237" s="43" t="s">
        <v>404</v>
      </c>
      <c r="D237" s="43" t="s">
        <v>160</v>
      </c>
      <c r="E237" s="44">
        <v>1</v>
      </c>
      <c r="F237" s="43" t="s">
        <v>136</v>
      </c>
      <c r="G237" s="45">
        <v>31680</v>
      </c>
      <c r="H237" s="45">
        <v>31682</v>
      </c>
      <c r="I237" s="46">
        <v>1</v>
      </c>
      <c r="J237" s="45"/>
      <c r="K237" s="47"/>
      <c r="L237" s="46">
        <v>1</v>
      </c>
      <c r="M237" s="48"/>
      <c r="N237" s="47"/>
      <c r="O237" s="44">
        <f t="shared" si="186"/>
        <v>3</v>
      </c>
      <c r="P237" s="44">
        <f t="shared" si="187"/>
        <v>9</v>
      </c>
      <c r="Q237" s="44">
        <f t="shared" si="188"/>
        <v>1986</v>
      </c>
    </row>
    <row r="238" spans="1:17" ht="11.25" customHeight="1">
      <c r="A238" s="43" t="s">
        <v>134</v>
      </c>
      <c r="B238" s="43" t="s">
        <v>72</v>
      </c>
      <c r="C238" s="43" t="s">
        <v>50</v>
      </c>
      <c r="D238" s="43"/>
      <c r="E238" s="44">
        <v>1</v>
      </c>
      <c r="F238" s="43" t="s">
        <v>136</v>
      </c>
      <c r="G238" s="45">
        <v>31690</v>
      </c>
      <c r="H238" s="45">
        <v>31694</v>
      </c>
      <c r="I238" s="46">
        <v>1</v>
      </c>
      <c r="J238" s="45"/>
      <c r="K238" s="47"/>
      <c r="L238" s="46">
        <v>1</v>
      </c>
      <c r="M238" s="48"/>
      <c r="N238" s="47"/>
      <c r="O238" s="44">
        <f t="shared" si="186"/>
        <v>1</v>
      </c>
      <c r="P238" s="44">
        <f t="shared" si="187"/>
        <v>10</v>
      </c>
      <c r="Q238" s="44">
        <f t="shared" si="188"/>
        <v>1986</v>
      </c>
    </row>
    <row r="239" spans="1:17" ht="11.25" customHeight="1">
      <c r="A239" s="43" t="s">
        <v>134</v>
      </c>
      <c r="B239" s="43" t="s">
        <v>81</v>
      </c>
      <c r="C239" s="43" t="s">
        <v>149</v>
      </c>
      <c r="D239" s="43"/>
      <c r="E239" s="44">
        <v>1</v>
      </c>
      <c r="F239" s="43" t="s">
        <v>136</v>
      </c>
      <c r="G239" s="45">
        <v>31693</v>
      </c>
      <c r="H239" s="45">
        <v>31697</v>
      </c>
      <c r="I239" s="46">
        <v>1</v>
      </c>
      <c r="J239" s="45"/>
      <c r="K239" s="47"/>
      <c r="L239" s="46">
        <v>1</v>
      </c>
      <c r="M239" s="48"/>
      <c r="N239" s="47"/>
      <c r="O239" s="44">
        <f t="shared" si="186"/>
        <v>1</v>
      </c>
      <c r="P239" s="44">
        <f t="shared" si="187"/>
        <v>10</v>
      </c>
      <c r="Q239" s="44">
        <f t="shared" si="188"/>
        <v>1986</v>
      </c>
    </row>
    <row r="240" spans="1:17" ht="11.25" customHeight="1">
      <c r="A240" s="43" t="s">
        <v>134</v>
      </c>
      <c r="B240" s="43" t="s">
        <v>72</v>
      </c>
      <c r="C240" s="43" t="s">
        <v>468</v>
      </c>
      <c r="D240" s="43" t="s">
        <v>50</v>
      </c>
      <c r="E240" s="44">
        <v>1</v>
      </c>
      <c r="F240" s="43" t="s">
        <v>136</v>
      </c>
      <c r="G240" s="45">
        <v>31706</v>
      </c>
      <c r="H240" s="45">
        <v>31710</v>
      </c>
      <c r="I240" s="46">
        <v>1</v>
      </c>
      <c r="J240" s="45"/>
      <c r="K240" s="47"/>
      <c r="L240" s="46">
        <v>1</v>
      </c>
      <c r="M240" s="48"/>
      <c r="N240" s="47"/>
      <c r="O240" s="44">
        <f t="shared" si="186"/>
        <v>3</v>
      </c>
      <c r="P240" s="44">
        <f t="shared" si="187"/>
        <v>10</v>
      </c>
      <c r="Q240" s="44">
        <f t="shared" si="188"/>
        <v>1986</v>
      </c>
    </row>
    <row r="241" spans="1:17" ht="11.25" customHeight="1">
      <c r="A241" s="43" t="s">
        <v>134</v>
      </c>
      <c r="B241" s="43" t="s">
        <v>72</v>
      </c>
      <c r="C241" s="43" t="s">
        <v>338</v>
      </c>
      <c r="D241" s="43" t="s">
        <v>50</v>
      </c>
      <c r="E241" s="44">
        <v>1</v>
      </c>
      <c r="F241" s="43" t="s">
        <v>136</v>
      </c>
      <c r="G241" s="45">
        <v>31707</v>
      </c>
      <c r="H241" s="45">
        <v>31709</v>
      </c>
      <c r="I241" s="46">
        <v>1</v>
      </c>
      <c r="J241" s="45"/>
      <c r="K241" s="47"/>
      <c r="L241" s="46">
        <v>1</v>
      </c>
      <c r="M241" s="48"/>
      <c r="N241" s="47"/>
      <c r="O241" s="44">
        <f t="shared" si="186"/>
        <v>3</v>
      </c>
      <c r="P241" s="44">
        <f t="shared" si="187"/>
        <v>10</v>
      </c>
      <c r="Q241" s="44">
        <f t="shared" si="188"/>
        <v>1986</v>
      </c>
    </row>
    <row r="242" spans="1:17" ht="11.25" customHeight="1">
      <c r="A242" s="43" t="s">
        <v>134</v>
      </c>
      <c r="B242" s="43" t="s">
        <v>72</v>
      </c>
      <c r="C242" s="43" t="s">
        <v>50</v>
      </c>
      <c r="D242" s="43"/>
      <c r="E242" s="44">
        <v>1</v>
      </c>
      <c r="F242" s="43" t="s">
        <v>136</v>
      </c>
      <c r="G242" s="45">
        <v>32041</v>
      </c>
      <c r="H242" s="45">
        <v>32044</v>
      </c>
      <c r="I242" s="46">
        <v>1</v>
      </c>
      <c r="J242" s="45"/>
      <c r="K242" s="47"/>
      <c r="L242" s="46">
        <v>1</v>
      </c>
      <c r="M242" s="48"/>
      <c r="N242" s="47"/>
      <c r="O242" s="44">
        <f t="shared" si="186"/>
        <v>3</v>
      </c>
      <c r="P242" s="44">
        <f t="shared" si="187"/>
        <v>9</v>
      </c>
      <c r="Q242" s="44">
        <f t="shared" si="188"/>
        <v>1987</v>
      </c>
    </row>
    <row r="243" spans="1:17" ht="11.25" customHeight="1">
      <c r="A243" s="43" t="s">
        <v>134</v>
      </c>
      <c r="B243" s="43" t="s">
        <v>72</v>
      </c>
      <c r="C243" s="43" t="s">
        <v>50</v>
      </c>
      <c r="D243" s="43"/>
      <c r="E243" s="44">
        <v>1</v>
      </c>
      <c r="F243" s="43" t="s">
        <v>136</v>
      </c>
      <c r="G243" s="45">
        <v>32041</v>
      </c>
      <c r="H243" s="45">
        <v>32047</v>
      </c>
      <c r="I243" s="46">
        <v>1</v>
      </c>
      <c r="J243" s="45"/>
      <c r="K243" s="47"/>
      <c r="L243" s="46">
        <v>1</v>
      </c>
      <c r="M243" s="48"/>
      <c r="N243" s="47"/>
      <c r="O243" s="44">
        <f t="shared" si="186"/>
        <v>3</v>
      </c>
      <c r="P243" s="44">
        <f t="shared" si="187"/>
        <v>9</v>
      </c>
      <c r="Q243" s="44">
        <f t="shared" si="188"/>
        <v>1987</v>
      </c>
    </row>
    <row r="244" spans="1:17" ht="11.25" customHeight="1">
      <c r="A244" s="43" t="s">
        <v>134</v>
      </c>
      <c r="B244" s="43" t="s">
        <v>78</v>
      </c>
      <c r="C244" s="43" t="s">
        <v>172</v>
      </c>
      <c r="D244" s="43" t="s">
        <v>268</v>
      </c>
      <c r="E244" s="44">
        <v>1</v>
      </c>
      <c r="F244" s="43" t="s">
        <v>136</v>
      </c>
      <c r="G244" s="45">
        <v>32042</v>
      </c>
      <c r="H244" s="45"/>
      <c r="I244" s="46">
        <v>1</v>
      </c>
      <c r="J244" s="45"/>
      <c r="K244" s="47"/>
      <c r="L244" s="46">
        <v>1</v>
      </c>
      <c r="M244" s="48"/>
      <c r="N244" s="47"/>
      <c r="O244" s="44">
        <f t="shared" si="186"/>
        <v>3</v>
      </c>
      <c r="P244" s="44">
        <f t="shared" si="187"/>
        <v>9</v>
      </c>
      <c r="Q244" s="44">
        <f t="shared" si="188"/>
        <v>1987</v>
      </c>
    </row>
    <row r="245" spans="1:17" ht="11.25" customHeight="1">
      <c r="A245" s="43" t="s">
        <v>134</v>
      </c>
      <c r="B245" s="43" t="s">
        <v>81</v>
      </c>
      <c r="C245" s="43" t="s">
        <v>146</v>
      </c>
      <c r="D245" s="43"/>
      <c r="E245" s="44">
        <v>1</v>
      </c>
      <c r="F245" s="43" t="s">
        <v>136</v>
      </c>
      <c r="G245" s="45">
        <v>32042</v>
      </c>
      <c r="H245" s="45">
        <v>32043</v>
      </c>
      <c r="I245" s="46">
        <v>1</v>
      </c>
      <c r="J245" s="45"/>
      <c r="K245" s="47"/>
      <c r="L245" s="46">
        <v>1</v>
      </c>
      <c r="M245" s="48"/>
      <c r="N245" s="47"/>
      <c r="O245" s="44">
        <f t="shared" si="186"/>
        <v>3</v>
      </c>
      <c r="P245" s="44">
        <f t="shared" si="187"/>
        <v>9</v>
      </c>
      <c r="Q245" s="44">
        <f t="shared" si="188"/>
        <v>1987</v>
      </c>
    </row>
    <row r="246" spans="1:17" ht="11.25" customHeight="1">
      <c r="A246" s="43" t="s">
        <v>134</v>
      </c>
      <c r="B246" s="43" t="s">
        <v>72</v>
      </c>
      <c r="C246" s="43" t="s">
        <v>50</v>
      </c>
      <c r="D246" s="43"/>
      <c r="E246" s="44">
        <v>1</v>
      </c>
      <c r="F246" s="43" t="s">
        <v>136</v>
      </c>
      <c r="G246" s="45">
        <v>32051</v>
      </c>
      <c r="H246" s="45">
        <v>32054</v>
      </c>
      <c r="I246" s="46">
        <v>1</v>
      </c>
      <c r="J246" s="45"/>
      <c r="K246" s="47"/>
      <c r="L246" s="46">
        <v>1</v>
      </c>
      <c r="M246" s="48"/>
      <c r="N246" s="47"/>
      <c r="O246" s="44">
        <f t="shared" si="186"/>
        <v>1</v>
      </c>
      <c r="P246" s="44">
        <f t="shared" si="187"/>
        <v>10</v>
      </c>
      <c r="Q246" s="44">
        <f t="shared" si="188"/>
        <v>1987</v>
      </c>
    </row>
    <row r="247" spans="1:17" ht="11.25" customHeight="1">
      <c r="A247" s="43" t="s">
        <v>134</v>
      </c>
      <c r="B247" s="43" t="s">
        <v>81</v>
      </c>
      <c r="C247" s="43" t="s">
        <v>146</v>
      </c>
      <c r="D247" s="43"/>
      <c r="E247" s="44">
        <v>1</v>
      </c>
      <c r="F247" s="43" t="s">
        <v>136</v>
      </c>
      <c r="G247" s="45">
        <v>32051</v>
      </c>
      <c r="H247" s="45">
        <v>32063</v>
      </c>
      <c r="I247" s="46">
        <v>1</v>
      </c>
      <c r="J247" s="45"/>
      <c r="K247" s="47"/>
      <c r="L247" s="46">
        <v>1</v>
      </c>
      <c r="M247" s="48"/>
      <c r="N247" s="47"/>
      <c r="O247" s="44">
        <f t="shared" si="186"/>
        <v>1</v>
      </c>
      <c r="P247" s="44">
        <f t="shared" si="187"/>
        <v>10</v>
      </c>
      <c r="Q247" s="44">
        <f t="shared" si="188"/>
        <v>1987</v>
      </c>
    </row>
    <row r="248" spans="1:17" ht="11.25" customHeight="1">
      <c r="A248" s="43" t="s">
        <v>134</v>
      </c>
      <c r="B248" s="43" t="s">
        <v>72</v>
      </c>
      <c r="C248" s="43" t="s">
        <v>50</v>
      </c>
      <c r="D248" s="43"/>
      <c r="E248" s="44">
        <v>1</v>
      </c>
      <c r="F248" s="43" t="s">
        <v>136</v>
      </c>
      <c r="G248" s="45">
        <v>32052</v>
      </c>
      <c r="H248" s="45">
        <v>32055</v>
      </c>
      <c r="I248" s="46">
        <v>1</v>
      </c>
      <c r="J248" s="45"/>
      <c r="K248" s="47"/>
      <c r="L248" s="46">
        <v>1</v>
      </c>
      <c r="M248" s="48"/>
      <c r="N248" s="47"/>
      <c r="O248" s="44">
        <f t="shared" si="186"/>
        <v>1</v>
      </c>
      <c r="P248" s="44">
        <f t="shared" si="187"/>
        <v>10</v>
      </c>
      <c r="Q248" s="44">
        <f t="shared" si="188"/>
        <v>1987</v>
      </c>
    </row>
    <row r="249" spans="1:17" ht="11.25" customHeight="1">
      <c r="A249" s="43" t="s">
        <v>134</v>
      </c>
      <c r="B249" s="43" t="s">
        <v>72</v>
      </c>
      <c r="C249" s="43" t="s">
        <v>50</v>
      </c>
      <c r="D249" s="43"/>
      <c r="E249" s="44">
        <v>1</v>
      </c>
      <c r="F249" s="43" t="s">
        <v>136</v>
      </c>
      <c r="G249" s="45">
        <v>32052</v>
      </c>
      <c r="H249" s="45">
        <v>32059</v>
      </c>
      <c r="I249" s="46">
        <v>1</v>
      </c>
      <c r="J249" s="45"/>
      <c r="K249" s="47"/>
      <c r="L249" s="46">
        <v>1</v>
      </c>
      <c r="M249" s="48"/>
      <c r="N249" s="47"/>
      <c r="O249" s="44">
        <f t="shared" si="186"/>
        <v>1</v>
      </c>
      <c r="P249" s="44">
        <f t="shared" si="187"/>
        <v>10</v>
      </c>
      <c r="Q249" s="44">
        <f t="shared" si="188"/>
        <v>1987</v>
      </c>
    </row>
    <row r="250" spans="1:17" ht="11.25" customHeight="1">
      <c r="A250" s="43" t="s">
        <v>134</v>
      </c>
      <c r="B250" s="43" t="s">
        <v>78</v>
      </c>
      <c r="C250" s="43" t="s">
        <v>160</v>
      </c>
      <c r="D250" s="43"/>
      <c r="E250" s="44">
        <v>1</v>
      </c>
      <c r="F250" s="43" t="s">
        <v>136</v>
      </c>
      <c r="G250" s="45">
        <v>32052</v>
      </c>
      <c r="H250" s="45">
        <v>32057</v>
      </c>
      <c r="I250" s="46">
        <v>1</v>
      </c>
      <c r="J250" s="45"/>
      <c r="K250" s="47"/>
      <c r="L250" s="46">
        <v>1</v>
      </c>
      <c r="M250" s="48"/>
      <c r="N250" s="47"/>
      <c r="O250" s="44">
        <f t="shared" si="186"/>
        <v>1</v>
      </c>
      <c r="P250" s="44">
        <f t="shared" si="187"/>
        <v>10</v>
      </c>
      <c r="Q250" s="44">
        <f t="shared" si="188"/>
        <v>1987</v>
      </c>
    </row>
    <row r="251" spans="1:17" ht="11.25" customHeight="1">
      <c r="A251" s="43" t="s">
        <v>134</v>
      </c>
      <c r="B251" s="43" t="s">
        <v>72</v>
      </c>
      <c r="C251" s="43" t="s">
        <v>50</v>
      </c>
      <c r="D251" s="43"/>
      <c r="E251" s="44">
        <v>1</v>
      </c>
      <c r="F251" s="43" t="s">
        <v>136</v>
      </c>
      <c r="G251" s="45">
        <v>32054</v>
      </c>
      <c r="H251" s="45">
        <v>32057</v>
      </c>
      <c r="I251" s="46">
        <v>1</v>
      </c>
      <c r="J251" s="45"/>
      <c r="K251" s="47"/>
      <c r="L251" s="46">
        <v>1</v>
      </c>
      <c r="M251" s="48"/>
      <c r="N251" s="47"/>
      <c r="O251" s="44">
        <f t="shared" si="186"/>
        <v>1</v>
      </c>
      <c r="P251" s="44">
        <f t="shared" si="187"/>
        <v>10</v>
      </c>
      <c r="Q251" s="44">
        <f t="shared" si="188"/>
        <v>1987</v>
      </c>
    </row>
    <row r="252" spans="1:17" ht="11.25" customHeight="1">
      <c r="A252" s="43" t="s">
        <v>134</v>
      </c>
      <c r="B252" s="43" t="s">
        <v>78</v>
      </c>
      <c r="C252" s="43" t="s">
        <v>160</v>
      </c>
      <c r="D252" s="43"/>
      <c r="E252" s="44">
        <v>1</v>
      </c>
      <c r="F252" s="43" t="s">
        <v>136</v>
      </c>
      <c r="G252" s="45">
        <v>32055</v>
      </c>
      <c r="H252" s="45">
        <v>32062</v>
      </c>
      <c r="I252" s="46">
        <v>1</v>
      </c>
      <c r="J252" s="45"/>
      <c r="K252" s="47"/>
      <c r="L252" s="46">
        <v>1</v>
      </c>
      <c r="M252" s="48"/>
      <c r="N252" s="47"/>
      <c r="O252" s="44">
        <f t="shared" si="186"/>
        <v>1</v>
      </c>
      <c r="P252" s="44">
        <f t="shared" si="187"/>
        <v>10</v>
      </c>
      <c r="Q252" s="44">
        <f t="shared" si="188"/>
        <v>1987</v>
      </c>
    </row>
    <row r="253" spans="1:17" ht="11.25" customHeight="1">
      <c r="A253" s="43" t="s">
        <v>134</v>
      </c>
      <c r="B253" s="43" t="s">
        <v>81</v>
      </c>
      <c r="C253" s="43" t="s">
        <v>146</v>
      </c>
      <c r="D253" s="43"/>
      <c r="E253" s="44">
        <v>1</v>
      </c>
      <c r="F253" s="43" t="s">
        <v>328</v>
      </c>
      <c r="G253" s="45">
        <v>32058</v>
      </c>
      <c r="H253" s="45">
        <v>32073</v>
      </c>
      <c r="I253" s="46">
        <v>1</v>
      </c>
      <c r="J253" s="45"/>
      <c r="K253" s="47"/>
      <c r="L253" s="46">
        <v>1</v>
      </c>
      <c r="M253" s="48"/>
      <c r="N253" s="47"/>
      <c r="O253" s="44">
        <f t="shared" si="186"/>
        <v>1</v>
      </c>
      <c r="P253" s="44">
        <f t="shared" si="187"/>
        <v>10</v>
      </c>
      <c r="Q253" s="44">
        <f t="shared" si="188"/>
        <v>1987</v>
      </c>
    </row>
    <row r="254" spans="1:17" ht="11.25" customHeight="1">
      <c r="A254" s="43" t="s">
        <v>134</v>
      </c>
      <c r="B254" s="43" t="s">
        <v>72</v>
      </c>
      <c r="C254" s="43" t="s">
        <v>50</v>
      </c>
      <c r="D254" s="43"/>
      <c r="E254" s="44">
        <v>1</v>
      </c>
      <c r="F254" s="43" t="s">
        <v>136</v>
      </c>
      <c r="G254" s="45">
        <v>32062</v>
      </c>
      <c r="H254" s="45">
        <v>32070</v>
      </c>
      <c r="I254" s="46">
        <v>1</v>
      </c>
      <c r="J254" s="45"/>
      <c r="K254" s="47"/>
      <c r="L254" s="46">
        <v>1</v>
      </c>
      <c r="M254" s="48"/>
      <c r="N254" s="47"/>
      <c r="O254" s="44">
        <f t="shared" si="186"/>
        <v>2</v>
      </c>
      <c r="P254" s="44">
        <f t="shared" si="187"/>
        <v>10</v>
      </c>
      <c r="Q254" s="44">
        <f t="shared" si="188"/>
        <v>1987</v>
      </c>
    </row>
    <row r="255" spans="1:17" ht="11.25" customHeight="1">
      <c r="A255" s="43" t="s">
        <v>134</v>
      </c>
      <c r="B255" s="43" t="s">
        <v>72</v>
      </c>
      <c r="C255" s="43" t="s">
        <v>50</v>
      </c>
      <c r="D255" s="43"/>
      <c r="E255" s="44">
        <v>1</v>
      </c>
      <c r="F255" s="43" t="s">
        <v>136</v>
      </c>
      <c r="G255" s="45">
        <v>32070</v>
      </c>
      <c r="H255" s="45">
        <v>32071</v>
      </c>
      <c r="I255" s="46">
        <v>1</v>
      </c>
      <c r="J255" s="45"/>
      <c r="K255" s="47"/>
      <c r="L255" s="46">
        <v>1</v>
      </c>
      <c r="M255" s="48"/>
      <c r="N255" s="47"/>
      <c r="O255" s="44">
        <f t="shared" si="186"/>
        <v>2</v>
      </c>
      <c r="P255" s="44">
        <f t="shared" si="187"/>
        <v>10</v>
      </c>
      <c r="Q255" s="44">
        <f t="shared" si="188"/>
        <v>1987</v>
      </c>
    </row>
    <row r="256" spans="1:17" ht="11.25" customHeight="1">
      <c r="A256" s="43" t="s">
        <v>134</v>
      </c>
      <c r="B256" s="43" t="s">
        <v>81</v>
      </c>
      <c r="C256" s="43" t="s">
        <v>149</v>
      </c>
      <c r="D256" s="43"/>
      <c r="E256" s="44">
        <v>1</v>
      </c>
      <c r="F256" s="43" t="s">
        <v>136</v>
      </c>
      <c r="G256" s="45">
        <v>32070</v>
      </c>
      <c r="H256" s="45">
        <v>32072</v>
      </c>
      <c r="I256" s="46">
        <v>1</v>
      </c>
      <c r="J256" s="45"/>
      <c r="K256" s="47"/>
      <c r="L256" s="46">
        <v>1</v>
      </c>
      <c r="M256" s="48"/>
      <c r="N256" s="47"/>
      <c r="O256" s="44">
        <f t="shared" si="186"/>
        <v>2</v>
      </c>
      <c r="P256" s="44">
        <f t="shared" si="187"/>
        <v>10</v>
      </c>
      <c r="Q256" s="44">
        <f t="shared" si="188"/>
        <v>1987</v>
      </c>
    </row>
    <row r="257" spans="1:17" ht="11.25" customHeight="1">
      <c r="A257" s="43" t="s">
        <v>134</v>
      </c>
      <c r="B257" s="43" t="s">
        <v>81</v>
      </c>
      <c r="C257" s="43" t="s">
        <v>173</v>
      </c>
      <c r="D257" s="43" t="s">
        <v>268</v>
      </c>
      <c r="E257" s="44">
        <v>1</v>
      </c>
      <c r="F257" s="43" t="s">
        <v>136</v>
      </c>
      <c r="G257" s="45">
        <v>32074</v>
      </c>
      <c r="H257" s="45"/>
      <c r="I257" s="46">
        <v>1</v>
      </c>
      <c r="J257" s="45"/>
      <c r="K257" s="47"/>
      <c r="L257" s="46">
        <v>1</v>
      </c>
      <c r="M257" s="48"/>
      <c r="N257" s="47"/>
      <c r="O257" s="44">
        <f t="shared" si="186"/>
        <v>3</v>
      </c>
      <c r="P257" s="44">
        <f t="shared" si="187"/>
        <v>10</v>
      </c>
      <c r="Q257" s="44">
        <f t="shared" si="188"/>
        <v>1987</v>
      </c>
    </row>
    <row r="258" spans="1:17" ht="11.25" customHeight="1">
      <c r="A258" s="43" t="s">
        <v>134</v>
      </c>
      <c r="B258" s="43" t="s">
        <v>72</v>
      </c>
      <c r="C258" s="43" t="s">
        <v>50</v>
      </c>
      <c r="D258" s="43"/>
      <c r="E258" s="44">
        <v>1</v>
      </c>
      <c r="F258" s="43" t="s">
        <v>136</v>
      </c>
      <c r="G258" s="45">
        <v>32079</v>
      </c>
      <c r="H258" s="45">
        <v>32082</v>
      </c>
      <c r="I258" s="46">
        <v>1</v>
      </c>
      <c r="J258" s="45"/>
      <c r="K258" s="47"/>
      <c r="L258" s="46">
        <v>1</v>
      </c>
      <c r="M258" s="48"/>
      <c r="N258" s="47"/>
      <c r="O258" s="44">
        <f t="shared" si="186"/>
        <v>3</v>
      </c>
      <c r="P258" s="44">
        <f t="shared" si="187"/>
        <v>10</v>
      </c>
      <c r="Q258" s="44">
        <f t="shared" si="188"/>
        <v>1987</v>
      </c>
    </row>
    <row r="259" spans="1:17" ht="11.25" customHeight="1">
      <c r="A259" s="43" t="s">
        <v>134</v>
      </c>
      <c r="B259" s="43" t="s">
        <v>78</v>
      </c>
      <c r="C259" s="43" t="s">
        <v>160</v>
      </c>
      <c r="D259" s="43"/>
      <c r="E259" s="44">
        <v>1</v>
      </c>
      <c r="F259" s="43" t="s">
        <v>136</v>
      </c>
      <c r="G259" s="45">
        <v>32079</v>
      </c>
      <c r="H259" s="45">
        <v>32084</v>
      </c>
      <c r="I259" s="46">
        <v>1</v>
      </c>
      <c r="J259" s="45"/>
      <c r="K259" s="47"/>
      <c r="L259" s="46">
        <v>1</v>
      </c>
      <c r="M259" s="48"/>
      <c r="N259" s="47"/>
      <c r="O259" s="44">
        <f t="shared" si="186"/>
        <v>3</v>
      </c>
      <c r="P259" s="44">
        <f t="shared" si="187"/>
        <v>10</v>
      </c>
      <c r="Q259" s="44">
        <f t="shared" si="188"/>
        <v>1987</v>
      </c>
    </row>
    <row r="260" spans="1:17" ht="11.25" customHeight="1">
      <c r="A260" s="43" t="s">
        <v>134</v>
      </c>
      <c r="B260" s="43" t="s">
        <v>81</v>
      </c>
      <c r="C260" s="43" t="s">
        <v>174</v>
      </c>
      <c r="D260" s="43" t="s">
        <v>268</v>
      </c>
      <c r="E260" s="44">
        <v>1</v>
      </c>
      <c r="F260" s="43" t="s">
        <v>136</v>
      </c>
      <c r="G260" s="45">
        <v>32080</v>
      </c>
      <c r="H260" s="45"/>
      <c r="I260" s="46">
        <v>1</v>
      </c>
      <c r="J260" s="45"/>
      <c r="K260" s="47"/>
      <c r="L260" s="46">
        <v>1</v>
      </c>
      <c r="M260" s="48"/>
      <c r="N260" s="47"/>
      <c r="O260" s="44">
        <f t="shared" si="186"/>
        <v>3</v>
      </c>
      <c r="P260" s="44">
        <f t="shared" si="187"/>
        <v>10</v>
      </c>
      <c r="Q260" s="44">
        <f t="shared" si="188"/>
        <v>1987</v>
      </c>
    </row>
    <row r="261" spans="1:17" ht="11.25" customHeight="1">
      <c r="A261" s="43" t="s">
        <v>134</v>
      </c>
      <c r="B261" s="43" t="s">
        <v>72</v>
      </c>
      <c r="C261" s="43" t="s">
        <v>50</v>
      </c>
      <c r="D261" s="43"/>
      <c r="E261" s="44">
        <v>1</v>
      </c>
      <c r="F261" s="43" t="s">
        <v>136</v>
      </c>
      <c r="G261" s="45">
        <v>32081</v>
      </c>
      <c r="H261" s="45"/>
      <c r="I261" s="46">
        <v>1</v>
      </c>
      <c r="J261" s="45"/>
      <c r="K261" s="47"/>
      <c r="L261" s="46">
        <v>1</v>
      </c>
      <c r="M261" s="48"/>
      <c r="N261" s="47"/>
      <c r="O261" s="44">
        <f t="shared" si="186"/>
        <v>3</v>
      </c>
      <c r="P261" s="44">
        <f t="shared" si="187"/>
        <v>10</v>
      </c>
      <c r="Q261" s="44">
        <f t="shared" si="188"/>
        <v>1987</v>
      </c>
    </row>
    <row r="262" spans="1:17" ht="11.25" customHeight="1">
      <c r="A262" s="43" t="s">
        <v>134</v>
      </c>
      <c r="B262" s="43" t="s">
        <v>78</v>
      </c>
      <c r="C262" s="43" t="s">
        <v>160</v>
      </c>
      <c r="D262" s="43"/>
      <c r="E262" s="44">
        <v>1</v>
      </c>
      <c r="F262" s="43" t="s">
        <v>136</v>
      </c>
      <c r="G262" s="45">
        <v>32088</v>
      </c>
      <c r="H262" s="45">
        <v>32097</v>
      </c>
      <c r="I262" s="46">
        <v>1</v>
      </c>
      <c r="J262" s="45"/>
      <c r="K262" s="47"/>
      <c r="L262" s="46">
        <v>1</v>
      </c>
      <c r="M262" s="48"/>
      <c r="N262" s="47"/>
      <c r="O262" s="44">
        <f t="shared" si="186"/>
        <v>1</v>
      </c>
      <c r="P262" s="44">
        <f t="shared" si="187"/>
        <v>11</v>
      </c>
      <c r="Q262" s="44">
        <f t="shared" si="188"/>
        <v>1987</v>
      </c>
    </row>
    <row r="263" spans="1:17" ht="11.25" customHeight="1">
      <c r="A263" s="43" t="s">
        <v>134</v>
      </c>
      <c r="B263" s="43" t="s">
        <v>77</v>
      </c>
      <c r="C263" s="43" t="s">
        <v>175</v>
      </c>
      <c r="D263" s="43"/>
      <c r="E263" s="44">
        <v>1</v>
      </c>
      <c r="F263" s="43" t="s">
        <v>136</v>
      </c>
      <c r="G263" s="45">
        <v>32265</v>
      </c>
      <c r="H263" s="45">
        <v>32267</v>
      </c>
      <c r="I263" s="46">
        <v>1</v>
      </c>
      <c r="J263" s="45"/>
      <c r="K263" s="47"/>
      <c r="L263" s="46">
        <v>1</v>
      </c>
      <c r="M263" s="48"/>
      <c r="N263" s="47"/>
      <c r="O263" s="44">
        <f t="shared" si="186"/>
        <v>1</v>
      </c>
      <c r="P263" s="44">
        <f t="shared" si="187"/>
        <v>5</v>
      </c>
      <c r="Q263" s="44">
        <f t="shared" si="188"/>
        <v>1988</v>
      </c>
    </row>
    <row r="264" spans="1:17" ht="11.25" customHeight="1">
      <c r="A264" s="43" t="s">
        <v>134</v>
      </c>
      <c r="B264" s="43" t="s">
        <v>72</v>
      </c>
      <c r="C264" s="43" t="s">
        <v>50</v>
      </c>
      <c r="D264" s="43"/>
      <c r="E264" s="44">
        <v>1</v>
      </c>
      <c r="F264" s="43" t="s">
        <v>136</v>
      </c>
      <c r="G264" s="45">
        <v>32278</v>
      </c>
      <c r="H264" s="45">
        <v>32281</v>
      </c>
      <c r="I264" s="46">
        <v>1</v>
      </c>
      <c r="J264" s="45"/>
      <c r="K264" s="47"/>
      <c r="L264" s="46">
        <v>1</v>
      </c>
      <c r="M264" s="48"/>
      <c r="N264" s="47"/>
      <c r="O264" s="44">
        <f t="shared" si="186"/>
        <v>2</v>
      </c>
      <c r="P264" s="44">
        <f t="shared" si="187"/>
        <v>5</v>
      </c>
      <c r="Q264" s="44">
        <f t="shared" si="188"/>
        <v>1988</v>
      </c>
    </row>
    <row r="265" spans="1:17" ht="11.25" customHeight="1">
      <c r="A265" s="43" t="s">
        <v>134</v>
      </c>
      <c r="B265" s="43" t="s">
        <v>81</v>
      </c>
      <c r="C265" s="43" t="s">
        <v>176</v>
      </c>
      <c r="D265" s="43"/>
      <c r="E265" s="44">
        <v>1</v>
      </c>
      <c r="F265" s="43" t="s">
        <v>136</v>
      </c>
      <c r="G265" s="45">
        <v>32390</v>
      </c>
      <c r="H265" s="45"/>
      <c r="I265" s="46">
        <v>1</v>
      </c>
      <c r="J265" s="45"/>
      <c r="K265" s="47"/>
      <c r="L265" s="46">
        <v>1</v>
      </c>
      <c r="M265" s="48"/>
      <c r="N265" s="47"/>
      <c r="O265" s="44">
        <f t="shared" si="186"/>
        <v>1</v>
      </c>
      <c r="P265" s="44">
        <f t="shared" si="187"/>
        <v>9</v>
      </c>
      <c r="Q265" s="44">
        <f t="shared" si="188"/>
        <v>1988</v>
      </c>
    </row>
    <row r="266" spans="1:17" ht="11.25" customHeight="1">
      <c r="A266" s="43" t="s">
        <v>134</v>
      </c>
      <c r="B266" s="43" t="s">
        <v>81</v>
      </c>
      <c r="C266" s="43" t="s">
        <v>177</v>
      </c>
      <c r="D266" s="43"/>
      <c r="E266" s="44">
        <v>1</v>
      </c>
      <c r="F266" s="43" t="s">
        <v>136</v>
      </c>
      <c r="G266" s="45">
        <v>32426</v>
      </c>
      <c r="H266" s="45"/>
      <c r="I266" s="46">
        <v>1</v>
      </c>
      <c r="J266" s="45"/>
      <c r="K266" s="47"/>
      <c r="L266" s="46">
        <v>1</v>
      </c>
      <c r="M266" s="48"/>
      <c r="N266" s="47"/>
      <c r="O266" s="44">
        <f t="shared" si="186"/>
        <v>1</v>
      </c>
      <c r="P266" s="44">
        <f t="shared" si="187"/>
        <v>10</v>
      </c>
      <c r="Q266" s="44">
        <f t="shared" si="188"/>
        <v>1988</v>
      </c>
    </row>
    <row r="267" spans="1:17" ht="11.25" customHeight="1">
      <c r="A267" s="43" t="s">
        <v>134</v>
      </c>
      <c r="B267" s="43" t="s">
        <v>72</v>
      </c>
      <c r="C267" s="43" t="s">
        <v>465</v>
      </c>
      <c r="D267" s="43" t="s">
        <v>50</v>
      </c>
      <c r="E267" s="44">
        <v>1</v>
      </c>
      <c r="F267" s="43" t="s">
        <v>136</v>
      </c>
      <c r="G267" s="45">
        <v>32428</v>
      </c>
      <c r="H267" s="45">
        <v>32433</v>
      </c>
      <c r="I267" s="46">
        <v>1</v>
      </c>
      <c r="J267" s="45"/>
      <c r="K267" s="47"/>
      <c r="L267" s="46">
        <v>1</v>
      </c>
      <c r="M267" s="48"/>
      <c r="N267" s="47"/>
      <c r="O267" s="44">
        <f t="shared" si="186"/>
        <v>2</v>
      </c>
      <c r="P267" s="44">
        <f t="shared" si="187"/>
        <v>10</v>
      </c>
      <c r="Q267" s="44">
        <f t="shared" si="188"/>
        <v>1988</v>
      </c>
    </row>
    <row r="268" spans="1:17" ht="11.25" customHeight="1">
      <c r="A268" s="43" t="s">
        <v>134</v>
      </c>
      <c r="B268" s="43" t="s">
        <v>72</v>
      </c>
      <c r="C268" s="43" t="s">
        <v>297</v>
      </c>
      <c r="D268" s="43" t="s">
        <v>50</v>
      </c>
      <c r="E268" s="44">
        <v>1</v>
      </c>
      <c r="F268" s="43" t="s">
        <v>136</v>
      </c>
      <c r="G268" s="45">
        <v>32428</v>
      </c>
      <c r="H268" s="45">
        <v>32430</v>
      </c>
      <c r="I268" s="46">
        <v>1</v>
      </c>
      <c r="J268" s="45"/>
      <c r="K268" s="47"/>
      <c r="L268" s="46">
        <v>1</v>
      </c>
      <c r="M268" s="48"/>
      <c r="N268" s="47"/>
      <c r="O268" s="44">
        <f t="shared" si="186"/>
        <v>2</v>
      </c>
      <c r="P268" s="44">
        <f t="shared" si="187"/>
        <v>10</v>
      </c>
      <c r="Q268" s="44">
        <f t="shared" si="188"/>
        <v>1988</v>
      </c>
    </row>
    <row r="269" spans="1:17" ht="11.25" customHeight="1">
      <c r="A269" s="43" t="s">
        <v>134</v>
      </c>
      <c r="B269" s="43" t="s">
        <v>72</v>
      </c>
      <c r="C269" s="43" t="s">
        <v>50</v>
      </c>
      <c r="D269" s="43"/>
      <c r="E269" s="44">
        <v>1</v>
      </c>
      <c r="F269" s="43" t="s">
        <v>136</v>
      </c>
      <c r="G269" s="45">
        <v>32430</v>
      </c>
      <c r="H269" s="45"/>
      <c r="I269" s="46">
        <v>1</v>
      </c>
      <c r="J269" s="45"/>
      <c r="K269" s="47"/>
      <c r="L269" s="46">
        <v>1</v>
      </c>
      <c r="M269" s="48"/>
      <c r="N269" s="47"/>
      <c r="O269" s="44">
        <f t="shared" si="186"/>
        <v>2</v>
      </c>
      <c r="P269" s="44">
        <f t="shared" si="187"/>
        <v>10</v>
      </c>
      <c r="Q269" s="44">
        <f t="shared" si="188"/>
        <v>1988</v>
      </c>
    </row>
    <row r="270" spans="1:17" ht="11.25" customHeight="1">
      <c r="A270" s="43" t="s">
        <v>134</v>
      </c>
      <c r="B270" s="43" t="s">
        <v>72</v>
      </c>
      <c r="C270" s="43" t="s">
        <v>477</v>
      </c>
      <c r="D270" s="43" t="s">
        <v>50</v>
      </c>
      <c r="E270" s="44">
        <v>1</v>
      </c>
      <c r="F270" s="43" t="s">
        <v>136</v>
      </c>
      <c r="G270" s="45">
        <v>32438</v>
      </c>
      <c r="H270" s="45">
        <v>32440</v>
      </c>
      <c r="I270" s="46">
        <v>1</v>
      </c>
      <c r="J270" s="45"/>
      <c r="K270" s="47"/>
      <c r="L270" s="46">
        <v>1</v>
      </c>
      <c r="M270" s="48"/>
      <c r="N270" s="47"/>
      <c r="O270" s="44">
        <f t="shared" si="186"/>
        <v>3</v>
      </c>
      <c r="P270" s="44">
        <f t="shared" si="187"/>
        <v>10</v>
      </c>
      <c r="Q270" s="44">
        <f t="shared" si="188"/>
        <v>1988</v>
      </c>
    </row>
    <row r="271" spans="1:17" ht="11.25" customHeight="1">
      <c r="A271" s="43" t="s">
        <v>134</v>
      </c>
      <c r="B271" s="43" t="s">
        <v>81</v>
      </c>
      <c r="C271" s="43" t="s">
        <v>212</v>
      </c>
      <c r="D271" s="43" t="s">
        <v>234</v>
      </c>
      <c r="E271" s="44">
        <v>1</v>
      </c>
      <c r="F271" s="43" t="s">
        <v>136</v>
      </c>
      <c r="G271" s="45">
        <v>32441</v>
      </c>
      <c r="H271" s="45"/>
      <c r="I271" s="46">
        <v>1</v>
      </c>
      <c r="J271" s="45"/>
      <c r="K271" s="47"/>
      <c r="L271" s="46">
        <v>1</v>
      </c>
      <c r="M271" s="48"/>
      <c r="N271" s="47"/>
      <c r="O271" s="44">
        <f t="shared" si="186"/>
        <v>3</v>
      </c>
      <c r="P271" s="44">
        <f t="shared" si="187"/>
        <v>10</v>
      </c>
      <c r="Q271" s="44">
        <f t="shared" si="188"/>
        <v>1988</v>
      </c>
    </row>
    <row r="272" spans="1:17" ht="11.25" customHeight="1">
      <c r="A272" s="43" t="s">
        <v>134</v>
      </c>
      <c r="B272" s="43" t="s">
        <v>81</v>
      </c>
      <c r="C272" s="43" t="s">
        <v>187</v>
      </c>
      <c r="D272" s="43" t="s">
        <v>234</v>
      </c>
      <c r="E272" s="44">
        <v>1</v>
      </c>
      <c r="F272" s="43" t="s">
        <v>136</v>
      </c>
      <c r="G272" s="45">
        <v>32459</v>
      </c>
      <c r="H272" s="45">
        <v>32460</v>
      </c>
      <c r="I272" s="46">
        <v>1</v>
      </c>
      <c r="J272" s="45"/>
      <c r="K272" s="47"/>
      <c r="L272" s="46">
        <v>1</v>
      </c>
      <c r="M272" s="48"/>
      <c r="N272" s="47"/>
      <c r="O272" s="44">
        <f t="shared" si="186"/>
        <v>2</v>
      </c>
      <c r="P272" s="44">
        <f t="shared" si="187"/>
        <v>11</v>
      </c>
      <c r="Q272" s="44">
        <f t="shared" si="188"/>
        <v>1988</v>
      </c>
    </row>
    <row r="273" spans="1:17" ht="11.25" customHeight="1">
      <c r="A273" s="43" t="s">
        <v>134</v>
      </c>
      <c r="B273" s="43" t="s">
        <v>72</v>
      </c>
      <c r="C273" s="43" t="s">
        <v>50</v>
      </c>
      <c r="D273" s="43"/>
      <c r="E273" s="44">
        <v>1</v>
      </c>
      <c r="F273" s="43" t="s">
        <v>136</v>
      </c>
      <c r="G273" s="45">
        <v>32642</v>
      </c>
      <c r="H273" s="45"/>
      <c r="I273" s="46">
        <v>1</v>
      </c>
      <c r="J273" s="45"/>
      <c r="K273" s="47"/>
      <c r="L273" s="46">
        <v>1</v>
      </c>
      <c r="M273" s="48"/>
      <c r="N273" s="47"/>
      <c r="O273" s="44">
        <f t="shared" si="186"/>
        <v>2</v>
      </c>
      <c r="P273" s="44">
        <f t="shared" si="187"/>
        <v>5</v>
      </c>
      <c r="Q273" s="44">
        <f t="shared" si="188"/>
        <v>1989</v>
      </c>
    </row>
    <row r="274" spans="1:17" ht="11.25" customHeight="1">
      <c r="A274" s="43" t="s">
        <v>134</v>
      </c>
      <c r="B274" s="43" t="s">
        <v>72</v>
      </c>
      <c r="C274" s="43" t="s">
        <v>50</v>
      </c>
      <c r="D274" s="43"/>
      <c r="E274" s="44">
        <v>2</v>
      </c>
      <c r="F274" s="43" t="s">
        <v>136</v>
      </c>
      <c r="G274" s="45">
        <v>32761</v>
      </c>
      <c r="H274" s="45"/>
      <c r="I274" s="46">
        <v>1</v>
      </c>
      <c r="J274" s="45"/>
      <c r="K274" s="47"/>
      <c r="L274" s="46">
        <v>1</v>
      </c>
      <c r="M274" s="48"/>
      <c r="N274" s="47"/>
      <c r="O274" s="44">
        <f t="shared" si="186"/>
        <v>1</v>
      </c>
      <c r="P274" s="44">
        <f t="shared" si="187"/>
        <v>9</v>
      </c>
      <c r="Q274" s="44">
        <f t="shared" si="188"/>
        <v>1989</v>
      </c>
    </row>
    <row r="275" spans="1:17" ht="11.25" customHeight="1">
      <c r="A275" s="43" t="s">
        <v>134</v>
      </c>
      <c r="B275" s="43" t="s">
        <v>72</v>
      </c>
      <c r="C275" s="43" t="s">
        <v>50</v>
      </c>
      <c r="D275" s="43"/>
      <c r="E275" s="44">
        <v>1</v>
      </c>
      <c r="F275" s="43" t="s">
        <v>136</v>
      </c>
      <c r="G275" s="45">
        <v>32761</v>
      </c>
      <c r="H275" s="45">
        <v>32795</v>
      </c>
      <c r="I275" s="46">
        <v>1</v>
      </c>
      <c r="J275" s="45"/>
      <c r="K275" s="47"/>
      <c r="L275" s="46">
        <v>1</v>
      </c>
      <c r="M275" s="48"/>
      <c r="N275" s="47"/>
      <c r="O275" s="44">
        <f t="shared" si="186"/>
        <v>1</v>
      </c>
      <c r="P275" s="44">
        <f t="shared" si="187"/>
        <v>9</v>
      </c>
      <c r="Q275" s="44">
        <f t="shared" si="188"/>
        <v>1989</v>
      </c>
    </row>
    <row r="276" spans="1:17" ht="11.25" customHeight="1">
      <c r="A276" s="43" t="s">
        <v>134</v>
      </c>
      <c r="B276" s="43" t="s">
        <v>74</v>
      </c>
      <c r="C276" s="43" t="s">
        <v>51</v>
      </c>
      <c r="D276" s="43"/>
      <c r="E276" s="44">
        <v>1</v>
      </c>
      <c r="F276" s="43" t="s">
        <v>145</v>
      </c>
      <c r="G276" s="45">
        <v>32761</v>
      </c>
      <c r="H276" s="45">
        <v>32763</v>
      </c>
      <c r="I276" s="46">
        <v>1</v>
      </c>
      <c r="J276" s="45"/>
      <c r="K276" s="47"/>
      <c r="L276" s="46">
        <v>1</v>
      </c>
      <c r="M276" s="48"/>
      <c r="N276" s="47"/>
      <c r="O276" s="44">
        <f t="shared" si="186"/>
        <v>1</v>
      </c>
      <c r="P276" s="44">
        <f t="shared" si="187"/>
        <v>9</v>
      </c>
      <c r="Q276" s="44">
        <f t="shared" si="188"/>
        <v>1989</v>
      </c>
    </row>
    <row r="277" spans="1:17" ht="11.25" customHeight="1">
      <c r="A277" s="43" t="s">
        <v>134</v>
      </c>
      <c r="B277" s="43" t="s">
        <v>78</v>
      </c>
      <c r="C277" s="43" t="s">
        <v>160</v>
      </c>
      <c r="D277" s="43"/>
      <c r="E277" s="44">
        <v>1</v>
      </c>
      <c r="F277" s="43" t="s">
        <v>136</v>
      </c>
      <c r="G277" s="45">
        <v>32767</v>
      </c>
      <c r="H277" s="45">
        <v>32769</v>
      </c>
      <c r="I277" s="46">
        <v>1</v>
      </c>
      <c r="J277" s="45"/>
      <c r="K277" s="47"/>
      <c r="L277" s="46">
        <v>1</v>
      </c>
      <c r="M277" s="48"/>
      <c r="N277" s="47"/>
      <c r="O277" s="44">
        <f t="shared" si="186"/>
        <v>2</v>
      </c>
      <c r="P277" s="44">
        <f t="shared" si="187"/>
        <v>9</v>
      </c>
      <c r="Q277" s="44">
        <f t="shared" si="188"/>
        <v>1989</v>
      </c>
    </row>
    <row r="278" spans="1:17" ht="11.25" customHeight="1">
      <c r="A278" s="43" t="s">
        <v>134</v>
      </c>
      <c r="B278" s="43" t="s">
        <v>72</v>
      </c>
      <c r="C278" s="43" t="s">
        <v>50</v>
      </c>
      <c r="D278" s="43"/>
      <c r="E278" s="44">
        <v>1</v>
      </c>
      <c r="F278" s="43" t="s">
        <v>136</v>
      </c>
      <c r="G278" s="45">
        <v>32769</v>
      </c>
      <c r="H278" s="45">
        <v>32770</v>
      </c>
      <c r="I278" s="46">
        <v>1</v>
      </c>
      <c r="J278" s="45"/>
      <c r="K278" s="47"/>
      <c r="L278" s="46">
        <v>1</v>
      </c>
      <c r="M278" s="48"/>
      <c r="N278" s="47"/>
      <c r="O278" s="44">
        <f t="shared" si="186"/>
        <v>2</v>
      </c>
      <c r="P278" s="44">
        <f t="shared" si="187"/>
        <v>9</v>
      </c>
      <c r="Q278" s="44">
        <f t="shared" si="188"/>
        <v>1989</v>
      </c>
    </row>
    <row r="279" spans="1:17" ht="11.25" customHeight="1">
      <c r="A279" s="43" t="s">
        <v>134</v>
      </c>
      <c r="B279" s="43" t="s">
        <v>72</v>
      </c>
      <c r="C279" s="43" t="s">
        <v>50</v>
      </c>
      <c r="D279" s="43"/>
      <c r="E279" s="44">
        <v>1</v>
      </c>
      <c r="F279" s="43" t="s">
        <v>136</v>
      </c>
      <c r="G279" s="45">
        <v>32773</v>
      </c>
      <c r="H279" s="45">
        <v>32781</v>
      </c>
      <c r="I279" s="46">
        <v>1</v>
      </c>
      <c r="J279" s="45"/>
      <c r="K279" s="47"/>
      <c r="L279" s="46">
        <v>1</v>
      </c>
      <c r="M279" s="48"/>
      <c r="N279" s="47"/>
      <c r="O279" s="44">
        <f t="shared" si="186"/>
        <v>3</v>
      </c>
      <c r="P279" s="44">
        <f t="shared" si="187"/>
        <v>9</v>
      </c>
      <c r="Q279" s="44">
        <f t="shared" si="188"/>
        <v>1989</v>
      </c>
    </row>
    <row r="280" spans="1:17" ht="11.25" customHeight="1">
      <c r="A280" s="43" t="s">
        <v>134</v>
      </c>
      <c r="B280" s="43" t="s">
        <v>81</v>
      </c>
      <c r="C280" s="43" t="s">
        <v>147</v>
      </c>
      <c r="D280" s="43"/>
      <c r="E280" s="44">
        <v>1</v>
      </c>
      <c r="F280" s="43" t="s">
        <v>136</v>
      </c>
      <c r="G280" s="45">
        <v>32774</v>
      </c>
      <c r="H280" s="45">
        <v>32787</v>
      </c>
      <c r="I280" s="46">
        <v>1</v>
      </c>
      <c r="J280" s="45"/>
      <c r="K280" s="47"/>
      <c r="L280" s="46">
        <v>1</v>
      </c>
      <c r="M280" s="48"/>
      <c r="N280" s="47"/>
      <c r="O280" s="44">
        <f t="shared" si="186"/>
        <v>3</v>
      </c>
      <c r="P280" s="44">
        <f t="shared" si="187"/>
        <v>9</v>
      </c>
      <c r="Q280" s="44">
        <f t="shared" si="188"/>
        <v>1989</v>
      </c>
    </row>
    <row r="281" spans="1:17" ht="11.25" customHeight="1">
      <c r="A281" s="43" t="s">
        <v>134</v>
      </c>
      <c r="B281" s="43" t="s">
        <v>81</v>
      </c>
      <c r="C281" s="43" t="s">
        <v>176</v>
      </c>
      <c r="D281" s="43" t="s">
        <v>268</v>
      </c>
      <c r="E281" s="44">
        <v>1</v>
      </c>
      <c r="F281" s="43" t="s">
        <v>136</v>
      </c>
      <c r="G281" s="45">
        <v>32774</v>
      </c>
      <c r="H281" s="45"/>
      <c r="I281" s="46">
        <v>1</v>
      </c>
      <c r="J281" s="45"/>
      <c r="K281" s="47"/>
      <c r="L281" s="46">
        <v>1</v>
      </c>
      <c r="M281" s="48"/>
      <c r="N281" s="47"/>
      <c r="O281" s="44">
        <f t="shared" si="186"/>
        <v>3</v>
      </c>
      <c r="P281" s="44">
        <f t="shared" si="187"/>
        <v>9</v>
      </c>
      <c r="Q281" s="44">
        <f t="shared" si="188"/>
        <v>1989</v>
      </c>
    </row>
    <row r="282" spans="1:17" ht="11.25" customHeight="1">
      <c r="A282" s="43" t="s">
        <v>134</v>
      </c>
      <c r="B282" s="43" t="s">
        <v>81</v>
      </c>
      <c r="C282" s="43" t="s">
        <v>209</v>
      </c>
      <c r="D282" s="43" t="s">
        <v>234</v>
      </c>
      <c r="E282" s="44">
        <v>2</v>
      </c>
      <c r="F282" s="43" t="s">
        <v>136</v>
      </c>
      <c r="G282" s="45">
        <v>32774</v>
      </c>
      <c r="H282" s="45">
        <v>32776</v>
      </c>
      <c r="I282" s="46">
        <v>1</v>
      </c>
      <c r="J282" s="45"/>
      <c r="K282" s="47"/>
      <c r="L282" s="46">
        <v>1</v>
      </c>
      <c r="M282" s="48"/>
      <c r="N282" s="47"/>
      <c r="O282" s="44">
        <f t="shared" si="186"/>
        <v>3</v>
      </c>
      <c r="P282" s="44">
        <f t="shared" si="187"/>
        <v>9</v>
      </c>
      <c r="Q282" s="44">
        <f t="shared" si="188"/>
        <v>1989</v>
      </c>
    </row>
    <row r="283" spans="1:17" ht="11.25" customHeight="1">
      <c r="A283" s="43" t="s">
        <v>134</v>
      </c>
      <c r="B283" s="43" t="s">
        <v>78</v>
      </c>
      <c r="C283" s="43" t="s">
        <v>178</v>
      </c>
      <c r="D283" s="43"/>
      <c r="E283" s="44">
        <v>1</v>
      </c>
      <c r="F283" s="43" t="s">
        <v>136</v>
      </c>
      <c r="G283" s="45">
        <v>32779</v>
      </c>
      <c r="H283" s="45">
        <v>32781</v>
      </c>
      <c r="I283" s="46">
        <v>1</v>
      </c>
      <c r="J283" s="45"/>
      <c r="K283" s="47"/>
      <c r="L283" s="46">
        <v>1</v>
      </c>
      <c r="M283" s="48"/>
      <c r="N283" s="47"/>
      <c r="O283" s="44">
        <f t="shared" si="186"/>
        <v>3</v>
      </c>
      <c r="P283" s="44">
        <f t="shared" si="187"/>
        <v>9</v>
      </c>
      <c r="Q283" s="44">
        <f t="shared" si="188"/>
        <v>1989</v>
      </c>
    </row>
    <row r="284" spans="1:17" ht="11.25" customHeight="1">
      <c r="A284" s="43" t="s">
        <v>134</v>
      </c>
      <c r="B284" s="43" t="s">
        <v>78</v>
      </c>
      <c r="C284" s="43" t="s">
        <v>178</v>
      </c>
      <c r="D284" s="43"/>
      <c r="E284" s="44">
        <v>1</v>
      </c>
      <c r="F284" s="43" t="s">
        <v>136</v>
      </c>
      <c r="G284" s="45">
        <v>32780</v>
      </c>
      <c r="H284" s="45">
        <v>32781</v>
      </c>
      <c r="I284" s="46">
        <v>1</v>
      </c>
      <c r="J284" s="45"/>
      <c r="K284" s="47"/>
      <c r="L284" s="46">
        <v>1</v>
      </c>
      <c r="M284" s="48"/>
      <c r="N284" s="47"/>
      <c r="O284" s="44">
        <f t="shared" si="186"/>
        <v>3</v>
      </c>
      <c r="P284" s="44">
        <f t="shared" si="187"/>
        <v>9</v>
      </c>
      <c r="Q284" s="44">
        <f t="shared" si="188"/>
        <v>1989</v>
      </c>
    </row>
    <row r="285" spans="1:17" ht="11.25" customHeight="1">
      <c r="A285" s="43" t="s">
        <v>134</v>
      </c>
      <c r="B285" s="43" t="s">
        <v>74</v>
      </c>
      <c r="C285" s="43" t="s">
        <v>51</v>
      </c>
      <c r="D285" s="43"/>
      <c r="E285" s="44">
        <v>1</v>
      </c>
      <c r="F285" s="43" t="s">
        <v>328</v>
      </c>
      <c r="G285" s="45">
        <v>32784</v>
      </c>
      <c r="H285" s="45"/>
      <c r="I285" s="46">
        <v>1</v>
      </c>
      <c r="J285" s="45"/>
      <c r="K285" s="47"/>
      <c r="L285" s="46">
        <v>1</v>
      </c>
      <c r="M285" s="48"/>
      <c r="N285" s="47"/>
      <c r="O285" s="44">
        <f t="shared" si="186"/>
        <v>1</v>
      </c>
      <c r="P285" s="44">
        <f t="shared" si="187"/>
        <v>10</v>
      </c>
      <c r="Q285" s="44">
        <f t="shared" si="188"/>
        <v>1989</v>
      </c>
    </row>
    <row r="286" spans="1:17" ht="11.25" customHeight="1">
      <c r="A286" s="43" t="s">
        <v>134</v>
      </c>
      <c r="B286" s="43" t="s">
        <v>72</v>
      </c>
      <c r="C286" s="43" t="s">
        <v>50</v>
      </c>
      <c r="D286" s="43"/>
      <c r="E286" s="44">
        <v>1</v>
      </c>
      <c r="F286" s="43" t="s">
        <v>328</v>
      </c>
      <c r="G286" s="45">
        <v>32787</v>
      </c>
      <c r="H286" s="45">
        <v>32794</v>
      </c>
      <c r="I286" s="46">
        <v>1</v>
      </c>
      <c r="J286" s="45"/>
      <c r="K286" s="47"/>
      <c r="L286" s="46">
        <v>1</v>
      </c>
      <c r="M286" s="48"/>
      <c r="N286" s="47"/>
      <c r="O286" s="44">
        <f t="shared" si="186"/>
        <v>1</v>
      </c>
      <c r="P286" s="44">
        <f t="shared" si="187"/>
        <v>10</v>
      </c>
      <c r="Q286" s="44">
        <f t="shared" si="188"/>
        <v>1989</v>
      </c>
    </row>
    <row r="287" spans="1:17" ht="11.25" customHeight="1">
      <c r="A287" s="43" t="s">
        <v>134</v>
      </c>
      <c r="B287" s="43" t="s">
        <v>72</v>
      </c>
      <c r="C287" s="43" t="s">
        <v>50</v>
      </c>
      <c r="D287" s="43"/>
      <c r="E287" s="44">
        <v>1</v>
      </c>
      <c r="F287" s="43" t="s">
        <v>136</v>
      </c>
      <c r="G287" s="45">
        <v>32804</v>
      </c>
      <c r="H287" s="45">
        <v>32807</v>
      </c>
      <c r="I287" s="46">
        <v>1</v>
      </c>
      <c r="J287" s="45"/>
      <c r="K287" s="47"/>
      <c r="L287" s="46">
        <v>1</v>
      </c>
      <c r="M287" s="48"/>
      <c r="N287" s="47"/>
      <c r="O287" s="44">
        <f t="shared" si="186"/>
        <v>3</v>
      </c>
      <c r="P287" s="44">
        <f t="shared" si="187"/>
        <v>10</v>
      </c>
      <c r="Q287" s="44">
        <f t="shared" si="188"/>
        <v>1989</v>
      </c>
    </row>
    <row r="288" spans="1:17" ht="11.25" customHeight="1">
      <c r="A288" s="43" t="s">
        <v>134</v>
      </c>
      <c r="B288" s="43" t="s">
        <v>72</v>
      </c>
      <c r="C288" s="43" t="s">
        <v>50</v>
      </c>
      <c r="D288" s="43"/>
      <c r="E288" s="44">
        <v>1</v>
      </c>
      <c r="F288" s="43" t="s">
        <v>136</v>
      </c>
      <c r="G288" s="45">
        <v>32818</v>
      </c>
      <c r="H288" s="45"/>
      <c r="I288" s="46">
        <v>1</v>
      </c>
      <c r="J288" s="45"/>
      <c r="K288" s="47"/>
      <c r="L288" s="46">
        <v>1</v>
      </c>
      <c r="M288" s="48"/>
      <c r="N288" s="47"/>
      <c r="O288" s="44">
        <f t="shared" si="186"/>
        <v>1</v>
      </c>
      <c r="P288" s="44">
        <f t="shared" si="187"/>
        <v>11</v>
      </c>
      <c r="Q288" s="44">
        <f t="shared" si="188"/>
        <v>1989</v>
      </c>
    </row>
    <row r="289" spans="1:17" ht="11.25" customHeight="1">
      <c r="A289" s="43" t="s">
        <v>134</v>
      </c>
      <c r="B289" s="43" t="s">
        <v>81</v>
      </c>
      <c r="C289" s="43" t="s">
        <v>179</v>
      </c>
      <c r="D289" s="43" t="s">
        <v>268</v>
      </c>
      <c r="E289" s="44">
        <v>1</v>
      </c>
      <c r="F289" s="43" t="s">
        <v>136</v>
      </c>
      <c r="G289" s="45">
        <v>32820</v>
      </c>
      <c r="H289" s="45"/>
      <c r="I289" s="46">
        <v>1</v>
      </c>
      <c r="J289" s="45"/>
      <c r="K289" s="47"/>
      <c r="L289" s="46">
        <v>1</v>
      </c>
      <c r="M289" s="48"/>
      <c r="N289" s="47"/>
      <c r="O289" s="44">
        <f t="shared" ref="O289:O351" si="189">IF(DAY(G289)&lt;=10,1,IF(DAY(G289)&gt;20,3,2))</f>
        <v>1</v>
      </c>
      <c r="P289" s="44">
        <f t="shared" ref="P289:P351" si="190">MONTH(G289)</f>
        <v>11</v>
      </c>
      <c r="Q289" s="44">
        <f t="shared" ref="Q289:Q351" si="191">YEAR(G289)</f>
        <v>1989</v>
      </c>
    </row>
    <row r="290" spans="1:17" ht="11.25" customHeight="1">
      <c r="A290" s="20" t="s">
        <v>134</v>
      </c>
      <c r="B290" s="20" t="s">
        <v>72</v>
      </c>
      <c r="C290" s="20" t="s">
        <v>478</v>
      </c>
      <c r="D290" s="20" t="s">
        <v>50</v>
      </c>
      <c r="E290" s="41">
        <v>1</v>
      </c>
      <c r="G290" s="30">
        <v>33008</v>
      </c>
      <c r="H290" s="30"/>
      <c r="I290" s="46">
        <v>1</v>
      </c>
      <c r="J290" s="30"/>
      <c r="K290" s="32"/>
      <c r="L290" s="46">
        <v>1</v>
      </c>
      <c r="M290" s="38"/>
      <c r="N290" s="32"/>
      <c r="O290" s="44">
        <f t="shared" si="189"/>
        <v>2</v>
      </c>
      <c r="P290" s="44">
        <f t="shared" si="190"/>
        <v>5</v>
      </c>
      <c r="Q290" s="44">
        <f t="shared" si="191"/>
        <v>1990</v>
      </c>
    </row>
    <row r="291" spans="1:17" ht="11.25" customHeight="1">
      <c r="A291" s="20" t="s">
        <v>134</v>
      </c>
      <c r="B291" s="20" t="s">
        <v>72</v>
      </c>
      <c r="C291" s="20" t="s">
        <v>297</v>
      </c>
      <c r="D291" s="20" t="s">
        <v>50</v>
      </c>
      <c r="E291" s="41">
        <v>1</v>
      </c>
      <c r="G291" s="30">
        <v>33138</v>
      </c>
      <c r="H291" s="30"/>
      <c r="I291" s="46">
        <v>1</v>
      </c>
      <c r="J291" s="30"/>
      <c r="K291" s="32"/>
      <c r="L291" s="46">
        <v>1</v>
      </c>
      <c r="M291" s="38"/>
      <c r="N291" s="32"/>
      <c r="O291" s="44">
        <f t="shared" si="189"/>
        <v>3</v>
      </c>
      <c r="P291" s="44">
        <f t="shared" si="190"/>
        <v>9</v>
      </c>
      <c r="Q291" s="44">
        <f t="shared" si="191"/>
        <v>1990</v>
      </c>
    </row>
    <row r="292" spans="1:17" ht="11.25" customHeight="1">
      <c r="A292" s="20" t="s">
        <v>134</v>
      </c>
      <c r="B292" s="20" t="s">
        <v>81</v>
      </c>
      <c r="C292" s="20" t="s">
        <v>146</v>
      </c>
      <c r="E292" s="41">
        <v>1</v>
      </c>
      <c r="G292" s="30">
        <v>33138</v>
      </c>
      <c r="H292" s="30"/>
      <c r="I292" s="46">
        <v>1</v>
      </c>
      <c r="J292" s="30"/>
      <c r="K292" s="32"/>
      <c r="L292" s="46">
        <v>1</v>
      </c>
      <c r="M292" s="38"/>
      <c r="N292" s="32"/>
      <c r="O292" s="44">
        <f t="shared" si="189"/>
        <v>3</v>
      </c>
      <c r="P292" s="44">
        <f t="shared" si="190"/>
        <v>9</v>
      </c>
      <c r="Q292" s="44">
        <f t="shared" si="191"/>
        <v>1990</v>
      </c>
    </row>
    <row r="293" spans="1:17" ht="11.25" customHeight="1">
      <c r="A293" s="20" t="s">
        <v>134</v>
      </c>
      <c r="B293" s="20" t="s">
        <v>81</v>
      </c>
      <c r="C293" s="20" t="s">
        <v>180</v>
      </c>
      <c r="D293" s="20" t="s">
        <v>234</v>
      </c>
      <c r="E293" s="41">
        <v>1</v>
      </c>
      <c r="G293" s="30">
        <v>33140</v>
      </c>
      <c r="H293" s="30"/>
      <c r="I293" s="46">
        <v>1</v>
      </c>
      <c r="J293" s="30"/>
      <c r="K293" s="32"/>
      <c r="L293" s="46">
        <v>1</v>
      </c>
      <c r="M293" s="38"/>
      <c r="N293" s="32"/>
      <c r="O293" s="44">
        <f t="shared" si="189"/>
        <v>3</v>
      </c>
      <c r="P293" s="44">
        <f t="shared" si="190"/>
        <v>9</v>
      </c>
      <c r="Q293" s="44">
        <f t="shared" si="191"/>
        <v>1990</v>
      </c>
    </row>
    <row r="294" spans="1:17" ht="11.25" customHeight="1">
      <c r="A294" s="20" t="s">
        <v>134</v>
      </c>
      <c r="B294" s="20" t="s">
        <v>78</v>
      </c>
      <c r="C294" s="20" t="s">
        <v>535</v>
      </c>
      <c r="D294" s="20" t="s">
        <v>160</v>
      </c>
      <c r="E294" s="41">
        <v>1</v>
      </c>
      <c r="G294" s="30">
        <v>33149</v>
      </c>
      <c r="H294" s="30"/>
      <c r="I294" s="46">
        <v>1</v>
      </c>
      <c r="J294" s="30"/>
      <c r="K294" s="32"/>
      <c r="L294" s="46">
        <v>1</v>
      </c>
      <c r="M294" s="38"/>
      <c r="N294" s="32"/>
      <c r="O294" s="44">
        <f t="shared" si="189"/>
        <v>1</v>
      </c>
      <c r="P294" s="44">
        <f t="shared" si="190"/>
        <v>10</v>
      </c>
      <c r="Q294" s="44">
        <f t="shared" si="191"/>
        <v>1990</v>
      </c>
    </row>
    <row r="295" spans="1:17" ht="11.25" customHeight="1">
      <c r="A295" s="20" t="s">
        <v>134</v>
      </c>
      <c r="B295" s="20" t="s">
        <v>78</v>
      </c>
      <c r="C295" s="20" t="s">
        <v>178</v>
      </c>
      <c r="E295" s="41">
        <v>1</v>
      </c>
      <c r="G295" s="30">
        <v>33151</v>
      </c>
      <c r="H295" s="30"/>
      <c r="I295" s="46">
        <v>1</v>
      </c>
      <c r="J295" s="30"/>
      <c r="K295" s="32"/>
      <c r="L295" s="46">
        <v>1</v>
      </c>
      <c r="M295" s="38"/>
      <c r="N295" s="32"/>
      <c r="O295" s="44">
        <f t="shared" si="189"/>
        <v>1</v>
      </c>
      <c r="P295" s="44">
        <f t="shared" si="190"/>
        <v>10</v>
      </c>
      <c r="Q295" s="44">
        <f t="shared" si="191"/>
        <v>1990</v>
      </c>
    </row>
    <row r="296" spans="1:17" ht="11.25" customHeight="1">
      <c r="A296" s="20" t="s">
        <v>134</v>
      </c>
      <c r="B296" s="20" t="s">
        <v>72</v>
      </c>
      <c r="C296" s="20" t="s">
        <v>479</v>
      </c>
      <c r="D296" s="20" t="s">
        <v>50</v>
      </c>
      <c r="E296" s="41">
        <v>1</v>
      </c>
      <c r="G296" s="30">
        <v>33164</v>
      </c>
      <c r="H296" s="30">
        <v>33165</v>
      </c>
      <c r="I296" s="46">
        <v>1</v>
      </c>
      <c r="J296" s="30"/>
      <c r="K296" s="32"/>
      <c r="L296" s="46">
        <v>1</v>
      </c>
      <c r="M296" s="38"/>
      <c r="N296" s="32"/>
      <c r="O296" s="44">
        <f t="shared" si="189"/>
        <v>2</v>
      </c>
      <c r="P296" s="44">
        <f t="shared" si="190"/>
        <v>10</v>
      </c>
      <c r="Q296" s="44">
        <f t="shared" si="191"/>
        <v>1990</v>
      </c>
    </row>
    <row r="297" spans="1:17" ht="11.25" customHeight="1">
      <c r="A297" s="20" t="s">
        <v>134</v>
      </c>
      <c r="B297" s="20" t="s">
        <v>72</v>
      </c>
      <c r="C297" s="20" t="s">
        <v>50</v>
      </c>
      <c r="E297" s="41">
        <v>1</v>
      </c>
      <c r="G297" s="30">
        <v>33165</v>
      </c>
      <c r="H297" s="30">
        <v>33171</v>
      </c>
      <c r="I297" s="46">
        <v>1</v>
      </c>
      <c r="J297" s="30"/>
      <c r="K297" s="32"/>
      <c r="L297" s="46">
        <v>1</v>
      </c>
      <c r="M297" s="38"/>
      <c r="N297" s="32"/>
      <c r="O297" s="44">
        <f t="shared" si="189"/>
        <v>2</v>
      </c>
      <c r="P297" s="44">
        <f t="shared" si="190"/>
        <v>10</v>
      </c>
      <c r="Q297" s="44">
        <f t="shared" si="191"/>
        <v>1990</v>
      </c>
    </row>
    <row r="298" spans="1:17" ht="11.25" customHeight="1">
      <c r="A298" s="20" t="s">
        <v>134</v>
      </c>
      <c r="B298" s="20" t="s">
        <v>72</v>
      </c>
      <c r="C298" s="20" t="s">
        <v>50</v>
      </c>
      <c r="E298" s="41">
        <v>1</v>
      </c>
      <c r="G298" s="30">
        <v>33165</v>
      </c>
      <c r="H298" s="30">
        <v>33166</v>
      </c>
      <c r="I298" s="46">
        <v>1</v>
      </c>
      <c r="J298" s="30"/>
      <c r="K298" s="32"/>
      <c r="L298" s="46">
        <v>1</v>
      </c>
      <c r="M298" s="38"/>
      <c r="N298" s="32"/>
      <c r="O298" s="44">
        <f t="shared" si="189"/>
        <v>2</v>
      </c>
      <c r="P298" s="44">
        <f t="shared" si="190"/>
        <v>10</v>
      </c>
      <c r="Q298" s="44">
        <f t="shared" si="191"/>
        <v>1990</v>
      </c>
    </row>
    <row r="299" spans="1:17" ht="11.25" customHeight="1">
      <c r="A299" s="20" t="s">
        <v>134</v>
      </c>
      <c r="B299" s="20" t="s">
        <v>72</v>
      </c>
      <c r="C299" s="20" t="s">
        <v>371</v>
      </c>
      <c r="D299" s="20" t="s">
        <v>50</v>
      </c>
      <c r="E299" s="41">
        <v>1</v>
      </c>
      <c r="G299" s="30">
        <v>33356</v>
      </c>
      <c r="H299" s="30"/>
      <c r="I299" s="46">
        <v>1</v>
      </c>
      <c r="J299" s="30"/>
      <c r="K299" s="32"/>
      <c r="L299" s="46">
        <v>1</v>
      </c>
      <c r="M299" s="38"/>
      <c r="N299" s="32"/>
      <c r="O299" s="44">
        <f t="shared" si="189"/>
        <v>3</v>
      </c>
      <c r="P299" s="44">
        <f t="shared" si="190"/>
        <v>4</v>
      </c>
      <c r="Q299" s="44">
        <f t="shared" si="191"/>
        <v>1991</v>
      </c>
    </row>
    <row r="300" spans="1:17" ht="11.25" customHeight="1">
      <c r="A300" s="20" t="s">
        <v>134</v>
      </c>
      <c r="B300" s="20" t="s">
        <v>81</v>
      </c>
      <c r="C300" s="20" t="s">
        <v>147</v>
      </c>
      <c r="E300" s="41">
        <v>1</v>
      </c>
      <c r="G300" s="30">
        <v>33498</v>
      </c>
      <c r="H300" s="30">
        <v>33499</v>
      </c>
      <c r="I300" s="46">
        <v>1</v>
      </c>
      <c r="J300" s="30"/>
      <c r="K300" s="32"/>
      <c r="L300" s="46">
        <v>1</v>
      </c>
      <c r="M300" s="38"/>
      <c r="N300" s="32"/>
      <c r="O300" s="44">
        <f t="shared" si="189"/>
        <v>2</v>
      </c>
      <c r="P300" s="44">
        <f t="shared" si="190"/>
        <v>9</v>
      </c>
      <c r="Q300" s="44">
        <f t="shared" si="191"/>
        <v>1991</v>
      </c>
    </row>
    <row r="301" spans="1:17" ht="11.25" customHeight="1">
      <c r="A301" s="20" t="s">
        <v>134</v>
      </c>
      <c r="B301" s="20" t="s">
        <v>72</v>
      </c>
      <c r="C301" s="20" t="s">
        <v>480</v>
      </c>
      <c r="D301" s="20" t="s">
        <v>50</v>
      </c>
      <c r="E301" s="41">
        <v>1</v>
      </c>
      <c r="G301" s="30">
        <v>33509</v>
      </c>
      <c r="H301" s="30">
        <v>33511</v>
      </c>
      <c r="I301" s="46">
        <v>1</v>
      </c>
      <c r="J301" s="30"/>
      <c r="K301" s="32"/>
      <c r="L301" s="46">
        <v>1</v>
      </c>
      <c r="M301" s="38"/>
      <c r="N301" s="32"/>
      <c r="O301" s="44">
        <f t="shared" si="189"/>
        <v>3</v>
      </c>
      <c r="P301" s="44">
        <f t="shared" si="190"/>
        <v>9</v>
      </c>
      <c r="Q301" s="44">
        <f t="shared" si="191"/>
        <v>1991</v>
      </c>
    </row>
    <row r="302" spans="1:17" ht="11.25" customHeight="1">
      <c r="A302" s="20" t="s">
        <v>134</v>
      </c>
      <c r="B302" s="20" t="s">
        <v>78</v>
      </c>
      <c r="C302" s="20" t="s">
        <v>347</v>
      </c>
      <c r="D302" s="20" t="s">
        <v>160</v>
      </c>
      <c r="E302" s="41">
        <v>1</v>
      </c>
      <c r="G302" s="30">
        <v>33513</v>
      </c>
      <c r="H302" s="30">
        <v>33517</v>
      </c>
      <c r="I302" s="46">
        <v>1</v>
      </c>
      <c r="J302" s="30"/>
      <c r="K302" s="32"/>
      <c r="L302" s="46">
        <v>1</v>
      </c>
      <c r="M302" s="38"/>
      <c r="N302" s="32"/>
      <c r="O302" s="44">
        <f t="shared" si="189"/>
        <v>1</v>
      </c>
      <c r="P302" s="44">
        <f t="shared" si="190"/>
        <v>10</v>
      </c>
      <c r="Q302" s="44">
        <f t="shared" si="191"/>
        <v>1991</v>
      </c>
    </row>
    <row r="303" spans="1:17" ht="11.25" customHeight="1">
      <c r="A303" s="20" t="s">
        <v>134</v>
      </c>
      <c r="B303" s="20" t="s">
        <v>72</v>
      </c>
      <c r="C303" s="20" t="s">
        <v>481</v>
      </c>
      <c r="D303" s="20" t="s">
        <v>50</v>
      </c>
      <c r="E303" s="41">
        <v>1</v>
      </c>
      <c r="G303" s="30">
        <v>33519</v>
      </c>
      <c r="H303" s="30">
        <v>33522</v>
      </c>
      <c r="I303" s="46">
        <v>1</v>
      </c>
      <c r="J303" s="30"/>
      <c r="K303" s="32"/>
      <c r="L303" s="46">
        <v>1</v>
      </c>
      <c r="M303" s="38"/>
      <c r="N303" s="32"/>
      <c r="O303" s="44">
        <f t="shared" si="189"/>
        <v>1</v>
      </c>
      <c r="P303" s="44">
        <f t="shared" si="190"/>
        <v>10</v>
      </c>
      <c r="Q303" s="44">
        <f t="shared" si="191"/>
        <v>1991</v>
      </c>
    </row>
    <row r="304" spans="1:17" ht="11.25" customHeight="1">
      <c r="A304" s="20" t="s">
        <v>134</v>
      </c>
      <c r="B304" s="20" t="s">
        <v>72</v>
      </c>
      <c r="C304" s="20" t="s">
        <v>371</v>
      </c>
      <c r="D304" s="20" t="s">
        <v>50</v>
      </c>
      <c r="E304" s="41">
        <v>1</v>
      </c>
      <c r="G304" s="30">
        <v>33522</v>
      </c>
      <c r="H304" s="30">
        <v>33525</v>
      </c>
      <c r="I304" s="46">
        <v>1</v>
      </c>
      <c r="J304" s="30"/>
      <c r="K304" s="32"/>
      <c r="L304" s="46">
        <v>1</v>
      </c>
      <c r="M304" s="38"/>
      <c r="N304" s="32"/>
      <c r="O304" s="44">
        <f t="shared" si="189"/>
        <v>2</v>
      </c>
      <c r="P304" s="44">
        <f t="shared" si="190"/>
        <v>10</v>
      </c>
      <c r="Q304" s="44">
        <f t="shared" si="191"/>
        <v>1991</v>
      </c>
    </row>
    <row r="305" spans="1:17" ht="11.25" customHeight="1">
      <c r="A305" s="20" t="s">
        <v>134</v>
      </c>
      <c r="B305" s="20" t="s">
        <v>72</v>
      </c>
      <c r="C305" s="20" t="s">
        <v>371</v>
      </c>
      <c r="D305" s="20" t="s">
        <v>50</v>
      </c>
      <c r="E305" s="41">
        <v>1</v>
      </c>
      <c r="G305" s="30">
        <v>33522</v>
      </c>
      <c r="H305" s="30">
        <v>33528</v>
      </c>
      <c r="I305" s="46">
        <v>1</v>
      </c>
      <c r="J305" s="30"/>
      <c r="K305" s="32"/>
      <c r="L305" s="46">
        <v>1</v>
      </c>
      <c r="M305" s="38"/>
      <c r="N305" s="32"/>
      <c r="O305" s="44">
        <f t="shared" si="189"/>
        <v>2</v>
      </c>
      <c r="P305" s="44">
        <f t="shared" si="190"/>
        <v>10</v>
      </c>
      <c r="Q305" s="44">
        <f t="shared" si="191"/>
        <v>1991</v>
      </c>
    </row>
    <row r="306" spans="1:17" ht="11.25" customHeight="1">
      <c r="A306" s="20" t="s">
        <v>134</v>
      </c>
      <c r="B306" s="20" t="s">
        <v>72</v>
      </c>
      <c r="C306" s="20" t="s">
        <v>301</v>
      </c>
      <c r="D306" s="20" t="s">
        <v>50</v>
      </c>
      <c r="E306" s="41">
        <v>1</v>
      </c>
      <c r="G306" s="30">
        <v>33522</v>
      </c>
      <c r="H306" s="30">
        <v>33523</v>
      </c>
      <c r="I306" s="46">
        <v>1</v>
      </c>
      <c r="J306" s="30"/>
      <c r="K306" s="32"/>
      <c r="L306" s="46">
        <v>1</v>
      </c>
      <c r="M306" s="38"/>
      <c r="N306" s="32"/>
      <c r="O306" s="44">
        <f t="shared" si="189"/>
        <v>2</v>
      </c>
      <c r="P306" s="44">
        <f t="shared" si="190"/>
        <v>10</v>
      </c>
      <c r="Q306" s="44">
        <f t="shared" si="191"/>
        <v>1991</v>
      </c>
    </row>
    <row r="307" spans="1:17" ht="11.25" customHeight="1">
      <c r="A307" s="20" t="s">
        <v>134</v>
      </c>
      <c r="B307" s="20" t="s">
        <v>69</v>
      </c>
      <c r="C307" s="20" t="s">
        <v>181</v>
      </c>
      <c r="E307" s="41">
        <v>1</v>
      </c>
      <c r="G307" s="30">
        <v>33523</v>
      </c>
      <c r="H307" s="30"/>
      <c r="I307" s="46">
        <v>1</v>
      </c>
      <c r="J307" s="30"/>
      <c r="K307" s="32"/>
      <c r="L307" s="46">
        <v>1</v>
      </c>
      <c r="M307" s="38"/>
      <c r="N307" s="32"/>
      <c r="O307" s="44">
        <f t="shared" si="189"/>
        <v>2</v>
      </c>
      <c r="P307" s="44">
        <f t="shared" si="190"/>
        <v>10</v>
      </c>
      <c r="Q307" s="44">
        <f t="shared" si="191"/>
        <v>1991</v>
      </c>
    </row>
    <row r="308" spans="1:17" ht="11.25" customHeight="1">
      <c r="A308" s="20" t="s">
        <v>134</v>
      </c>
      <c r="B308" s="20" t="s">
        <v>78</v>
      </c>
      <c r="C308" s="20" t="s">
        <v>536</v>
      </c>
      <c r="D308" s="20" t="s">
        <v>160</v>
      </c>
      <c r="E308" s="41">
        <v>1</v>
      </c>
      <c r="G308" s="30">
        <v>33523</v>
      </c>
      <c r="H308" s="30">
        <v>33525</v>
      </c>
      <c r="I308" s="46">
        <v>1</v>
      </c>
      <c r="J308" s="30"/>
      <c r="K308" s="32"/>
      <c r="L308" s="46">
        <v>1</v>
      </c>
      <c r="M308" s="38"/>
      <c r="N308" s="32"/>
      <c r="O308" s="44">
        <f t="shared" si="189"/>
        <v>2</v>
      </c>
      <c r="P308" s="44">
        <f t="shared" si="190"/>
        <v>10</v>
      </c>
      <c r="Q308" s="44">
        <f t="shared" si="191"/>
        <v>1991</v>
      </c>
    </row>
    <row r="309" spans="1:17" ht="11.25" customHeight="1">
      <c r="A309" s="20" t="s">
        <v>134</v>
      </c>
      <c r="B309" s="20" t="s">
        <v>75</v>
      </c>
      <c r="C309" s="20" t="s">
        <v>559</v>
      </c>
      <c r="E309" s="41">
        <v>1</v>
      </c>
      <c r="G309" s="30">
        <v>33524</v>
      </c>
      <c r="H309" s="30"/>
      <c r="I309" s="46">
        <v>1</v>
      </c>
      <c r="J309" s="30"/>
      <c r="K309" s="32"/>
      <c r="L309" s="46">
        <v>1</v>
      </c>
      <c r="M309" s="38"/>
      <c r="N309" s="32"/>
      <c r="O309" s="44">
        <f t="shared" si="189"/>
        <v>2</v>
      </c>
      <c r="P309" s="44">
        <f t="shared" si="190"/>
        <v>10</v>
      </c>
      <c r="Q309" s="44">
        <f t="shared" si="191"/>
        <v>1991</v>
      </c>
    </row>
    <row r="310" spans="1:17" ht="11.25" customHeight="1">
      <c r="A310" s="20" t="s">
        <v>134</v>
      </c>
      <c r="B310" s="20" t="s">
        <v>78</v>
      </c>
      <c r="C310" s="20" t="s">
        <v>266</v>
      </c>
      <c r="D310" s="20" t="s">
        <v>160</v>
      </c>
      <c r="E310" s="41">
        <v>1</v>
      </c>
      <c r="G310" s="30">
        <v>33525</v>
      </c>
      <c r="H310" s="30"/>
      <c r="I310" s="46">
        <v>1</v>
      </c>
      <c r="J310" s="30"/>
      <c r="K310" s="32"/>
      <c r="L310" s="46">
        <v>1</v>
      </c>
      <c r="M310" s="38"/>
      <c r="N310" s="32"/>
      <c r="O310" s="44">
        <f t="shared" si="189"/>
        <v>2</v>
      </c>
      <c r="P310" s="44">
        <f t="shared" si="190"/>
        <v>10</v>
      </c>
      <c r="Q310" s="44">
        <f t="shared" si="191"/>
        <v>1991</v>
      </c>
    </row>
    <row r="311" spans="1:17" ht="11.25" customHeight="1">
      <c r="A311" s="20" t="s">
        <v>134</v>
      </c>
      <c r="B311" s="20" t="s">
        <v>81</v>
      </c>
      <c r="C311" s="20" t="s">
        <v>162</v>
      </c>
      <c r="D311" s="20" t="s">
        <v>268</v>
      </c>
      <c r="E311" s="41">
        <v>1</v>
      </c>
      <c r="G311" s="30">
        <v>33525</v>
      </c>
      <c r="H311" s="30"/>
      <c r="I311" s="46">
        <v>1</v>
      </c>
      <c r="J311" s="30"/>
      <c r="K311" s="32"/>
      <c r="L311" s="46">
        <v>1</v>
      </c>
      <c r="M311" s="38"/>
      <c r="N311" s="32"/>
      <c r="O311" s="44">
        <f t="shared" si="189"/>
        <v>2</v>
      </c>
      <c r="P311" s="44">
        <f t="shared" si="190"/>
        <v>10</v>
      </c>
      <c r="Q311" s="44">
        <f t="shared" si="191"/>
        <v>1991</v>
      </c>
    </row>
    <row r="312" spans="1:17" ht="11.25" customHeight="1">
      <c r="A312" s="20" t="s">
        <v>134</v>
      </c>
      <c r="B312" s="20" t="s">
        <v>81</v>
      </c>
      <c r="C312" s="20" t="s">
        <v>149</v>
      </c>
      <c r="E312" s="41">
        <v>1</v>
      </c>
      <c r="G312" s="30">
        <v>33868</v>
      </c>
      <c r="H312" s="30">
        <v>33871</v>
      </c>
      <c r="I312" s="46">
        <v>1</v>
      </c>
      <c r="J312" s="30"/>
      <c r="K312" s="32"/>
      <c r="L312" s="46">
        <v>1</v>
      </c>
      <c r="M312" s="38"/>
      <c r="N312" s="32"/>
      <c r="O312" s="44">
        <f t="shared" si="189"/>
        <v>3</v>
      </c>
      <c r="P312" s="44">
        <f t="shared" si="190"/>
        <v>9</v>
      </c>
      <c r="Q312" s="44">
        <f t="shared" si="191"/>
        <v>1992</v>
      </c>
    </row>
    <row r="313" spans="1:17" ht="11.25" customHeight="1">
      <c r="A313" s="20" t="s">
        <v>134</v>
      </c>
      <c r="B313" s="20" t="s">
        <v>81</v>
      </c>
      <c r="C313" s="20" t="s">
        <v>149</v>
      </c>
      <c r="E313" s="41">
        <v>1</v>
      </c>
      <c r="G313" s="30">
        <v>33872</v>
      </c>
      <c r="H313" s="30"/>
      <c r="I313" s="46">
        <v>1</v>
      </c>
      <c r="J313" s="30"/>
      <c r="K313" s="32"/>
      <c r="L313" s="46">
        <v>1</v>
      </c>
      <c r="M313" s="38"/>
      <c r="N313" s="32"/>
      <c r="O313" s="44">
        <f t="shared" si="189"/>
        <v>3</v>
      </c>
      <c r="P313" s="44">
        <f t="shared" si="190"/>
        <v>9</v>
      </c>
      <c r="Q313" s="44">
        <f t="shared" si="191"/>
        <v>1992</v>
      </c>
    </row>
    <row r="314" spans="1:17" ht="11.25" customHeight="1">
      <c r="A314" s="20" t="s">
        <v>134</v>
      </c>
      <c r="B314" s="20" t="s">
        <v>78</v>
      </c>
      <c r="C314" s="20" t="s">
        <v>537</v>
      </c>
      <c r="D314" s="20" t="s">
        <v>160</v>
      </c>
      <c r="E314" s="41">
        <v>1</v>
      </c>
      <c r="G314" s="30">
        <v>33875</v>
      </c>
      <c r="H314" s="30">
        <v>33883</v>
      </c>
      <c r="I314" s="46">
        <v>1</v>
      </c>
      <c r="J314" s="30"/>
      <c r="K314" s="32"/>
      <c r="L314" s="46">
        <v>1</v>
      </c>
      <c r="M314" s="38"/>
      <c r="N314" s="32"/>
      <c r="O314" s="44">
        <f t="shared" si="189"/>
        <v>3</v>
      </c>
      <c r="P314" s="44">
        <f t="shared" si="190"/>
        <v>9</v>
      </c>
      <c r="Q314" s="44">
        <f t="shared" si="191"/>
        <v>1992</v>
      </c>
    </row>
    <row r="315" spans="1:17" ht="11.25" customHeight="1">
      <c r="A315" s="20" t="s">
        <v>134</v>
      </c>
      <c r="B315" s="20" t="s">
        <v>81</v>
      </c>
      <c r="C315" s="20" t="s">
        <v>149</v>
      </c>
      <c r="E315" s="41">
        <v>1</v>
      </c>
      <c r="G315" s="30">
        <v>33876</v>
      </c>
      <c r="H315" s="30">
        <v>33877</v>
      </c>
      <c r="I315" s="46">
        <v>1</v>
      </c>
      <c r="J315" s="30"/>
      <c r="L315" s="46">
        <v>0</v>
      </c>
      <c r="M315" s="38"/>
      <c r="N315" s="32" t="s">
        <v>545</v>
      </c>
      <c r="O315" s="44">
        <f t="shared" si="189"/>
        <v>3</v>
      </c>
      <c r="P315" s="44">
        <f t="shared" si="190"/>
        <v>9</v>
      </c>
      <c r="Q315" s="44">
        <f t="shared" si="191"/>
        <v>1992</v>
      </c>
    </row>
    <row r="316" spans="1:17" ht="11.25" customHeight="1">
      <c r="A316" s="20" t="s">
        <v>134</v>
      </c>
      <c r="B316" s="20" t="s">
        <v>77</v>
      </c>
      <c r="C316" s="20" t="s">
        <v>182</v>
      </c>
      <c r="E316" s="41">
        <v>1</v>
      </c>
      <c r="G316" s="30">
        <v>33878</v>
      </c>
      <c r="H316" s="30"/>
      <c r="I316" s="46">
        <v>1</v>
      </c>
      <c r="J316" s="30"/>
      <c r="K316" s="32"/>
      <c r="L316" s="46">
        <v>1</v>
      </c>
      <c r="M316" s="38"/>
      <c r="N316" s="32"/>
      <c r="O316" s="44">
        <f t="shared" si="189"/>
        <v>1</v>
      </c>
      <c r="P316" s="44">
        <f t="shared" si="190"/>
        <v>10</v>
      </c>
      <c r="Q316" s="44">
        <f t="shared" si="191"/>
        <v>1992</v>
      </c>
    </row>
    <row r="317" spans="1:17" ht="11.25" customHeight="1">
      <c r="A317" s="20" t="s">
        <v>134</v>
      </c>
      <c r="B317" s="20" t="s">
        <v>78</v>
      </c>
      <c r="C317" s="20" t="s">
        <v>538</v>
      </c>
      <c r="D317" s="20" t="s">
        <v>160</v>
      </c>
      <c r="E317" s="41">
        <v>1</v>
      </c>
      <c r="G317" s="30">
        <v>33879</v>
      </c>
      <c r="H317" s="30">
        <v>33880</v>
      </c>
      <c r="I317" s="46">
        <v>1</v>
      </c>
      <c r="J317" s="30"/>
      <c r="K317" s="32"/>
      <c r="L317" s="46">
        <v>1</v>
      </c>
      <c r="M317" s="38"/>
      <c r="N317" s="32"/>
      <c r="O317" s="44">
        <f t="shared" si="189"/>
        <v>1</v>
      </c>
      <c r="P317" s="44">
        <f t="shared" si="190"/>
        <v>10</v>
      </c>
      <c r="Q317" s="44">
        <f t="shared" si="191"/>
        <v>1992</v>
      </c>
    </row>
    <row r="318" spans="1:17" ht="11.25" customHeight="1">
      <c r="A318" s="20" t="s">
        <v>134</v>
      </c>
      <c r="B318" s="20" t="s">
        <v>68</v>
      </c>
      <c r="C318" s="20" t="s">
        <v>183</v>
      </c>
      <c r="D318" s="20" t="s">
        <v>422</v>
      </c>
      <c r="E318" s="41">
        <v>1</v>
      </c>
      <c r="G318" s="30">
        <v>33880</v>
      </c>
      <c r="H318" s="30"/>
      <c r="I318" s="46">
        <v>1</v>
      </c>
      <c r="J318" s="30"/>
      <c r="K318" s="32"/>
      <c r="L318" s="46">
        <v>1</v>
      </c>
      <c r="M318" s="38"/>
      <c r="N318" s="32"/>
      <c r="O318" s="44">
        <f t="shared" si="189"/>
        <v>1</v>
      </c>
      <c r="P318" s="44">
        <f t="shared" si="190"/>
        <v>10</v>
      </c>
      <c r="Q318" s="44">
        <f t="shared" si="191"/>
        <v>1992</v>
      </c>
    </row>
    <row r="319" spans="1:17" ht="11.25" customHeight="1">
      <c r="A319" s="20" t="s">
        <v>134</v>
      </c>
      <c r="B319" s="20" t="s">
        <v>78</v>
      </c>
      <c r="C319" s="20" t="s">
        <v>539</v>
      </c>
      <c r="D319" s="20" t="s">
        <v>160</v>
      </c>
      <c r="E319" s="41">
        <v>1</v>
      </c>
      <c r="G319" s="30">
        <v>33880</v>
      </c>
      <c r="H319" s="30">
        <v>33883</v>
      </c>
      <c r="I319" s="46">
        <v>1</v>
      </c>
      <c r="J319" s="30"/>
      <c r="K319" s="32"/>
      <c r="L319" s="46">
        <v>1</v>
      </c>
      <c r="M319" s="38"/>
      <c r="N319" s="32"/>
      <c r="O319" s="44">
        <f t="shared" si="189"/>
        <v>1</v>
      </c>
      <c r="P319" s="44">
        <f t="shared" si="190"/>
        <v>10</v>
      </c>
      <c r="Q319" s="44">
        <f t="shared" si="191"/>
        <v>1992</v>
      </c>
    </row>
    <row r="320" spans="1:17" ht="11.25" customHeight="1">
      <c r="A320" s="20" t="s">
        <v>134</v>
      </c>
      <c r="B320" s="20" t="s">
        <v>81</v>
      </c>
      <c r="C320" s="20" t="s">
        <v>147</v>
      </c>
      <c r="E320" s="41">
        <v>1</v>
      </c>
      <c r="G320" s="30">
        <v>33880</v>
      </c>
      <c r="H320" s="30">
        <v>33887</v>
      </c>
      <c r="I320" s="46">
        <v>1</v>
      </c>
      <c r="J320" s="30"/>
      <c r="K320" s="32"/>
      <c r="L320" s="46">
        <v>1</v>
      </c>
      <c r="M320" s="38"/>
      <c r="N320" s="32"/>
      <c r="O320" s="44">
        <f t="shared" si="189"/>
        <v>1</v>
      </c>
      <c r="P320" s="44">
        <f t="shared" si="190"/>
        <v>10</v>
      </c>
      <c r="Q320" s="44">
        <f t="shared" si="191"/>
        <v>1992</v>
      </c>
    </row>
    <row r="321" spans="1:17" ht="11.25" customHeight="1">
      <c r="A321" s="20" t="s">
        <v>134</v>
      </c>
      <c r="B321" s="20" t="s">
        <v>81</v>
      </c>
      <c r="C321" s="20" t="s">
        <v>146</v>
      </c>
      <c r="E321" s="41">
        <v>1</v>
      </c>
      <c r="G321" s="30">
        <v>33880</v>
      </c>
      <c r="H321" s="30"/>
      <c r="I321" s="46">
        <v>1</v>
      </c>
      <c r="J321" s="30"/>
      <c r="K321" s="32"/>
      <c r="L321" s="46">
        <v>1</v>
      </c>
      <c r="M321" s="38"/>
      <c r="N321" s="32"/>
      <c r="O321" s="44">
        <f t="shared" si="189"/>
        <v>1</v>
      </c>
      <c r="P321" s="44">
        <f t="shared" si="190"/>
        <v>10</v>
      </c>
      <c r="Q321" s="44">
        <f t="shared" si="191"/>
        <v>1992</v>
      </c>
    </row>
    <row r="322" spans="1:17" ht="11.25" customHeight="1">
      <c r="A322" s="20" t="s">
        <v>134</v>
      </c>
      <c r="B322" s="20" t="s">
        <v>78</v>
      </c>
      <c r="C322" s="20" t="s">
        <v>528</v>
      </c>
      <c r="D322" s="20" t="s">
        <v>160</v>
      </c>
      <c r="E322" s="41">
        <v>1</v>
      </c>
      <c r="G322" s="30">
        <v>33881</v>
      </c>
      <c r="H322" s="30">
        <v>33886</v>
      </c>
      <c r="I322" s="46">
        <v>1</v>
      </c>
      <c r="J322" s="30"/>
      <c r="K322" s="32"/>
      <c r="L322" s="46">
        <v>1</v>
      </c>
      <c r="M322" s="38"/>
      <c r="N322" s="32"/>
      <c r="O322" s="44">
        <f t="shared" si="189"/>
        <v>1</v>
      </c>
      <c r="P322" s="44">
        <f t="shared" si="190"/>
        <v>10</v>
      </c>
      <c r="Q322" s="44">
        <f t="shared" si="191"/>
        <v>1992</v>
      </c>
    </row>
    <row r="323" spans="1:17" ht="11.25" customHeight="1">
      <c r="A323" s="20" t="s">
        <v>134</v>
      </c>
      <c r="B323" s="20" t="s">
        <v>72</v>
      </c>
      <c r="C323" s="20" t="s">
        <v>479</v>
      </c>
      <c r="D323" s="20" t="s">
        <v>50</v>
      </c>
      <c r="E323" s="41">
        <v>1</v>
      </c>
      <c r="G323" s="30">
        <v>33892</v>
      </c>
      <c r="H323" s="30"/>
      <c r="I323" s="46">
        <v>1</v>
      </c>
      <c r="J323" s="30"/>
      <c r="K323" s="32"/>
      <c r="L323" s="46">
        <v>1</v>
      </c>
      <c r="M323" s="38"/>
      <c r="N323" s="32"/>
      <c r="O323" s="44">
        <f t="shared" si="189"/>
        <v>2</v>
      </c>
      <c r="P323" s="44">
        <f t="shared" si="190"/>
        <v>10</v>
      </c>
      <c r="Q323" s="44">
        <f t="shared" si="191"/>
        <v>1992</v>
      </c>
    </row>
    <row r="324" spans="1:17" ht="11.25" customHeight="1">
      <c r="A324" s="20" t="s">
        <v>134</v>
      </c>
      <c r="B324" s="20" t="s">
        <v>68</v>
      </c>
      <c r="C324" s="20" t="s">
        <v>183</v>
      </c>
      <c r="D324" s="20" t="s">
        <v>422</v>
      </c>
      <c r="E324" s="41">
        <v>1</v>
      </c>
      <c r="G324" s="30">
        <v>34099</v>
      </c>
      <c r="H324" s="30">
        <v>34100</v>
      </c>
      <c r="I324" s="46">
        <v>1</v>
      </c>
      <c r="J324" s="30"/>
      <c r="K324" s="32" t="s">
        <v>184</v>
      </c>
      <c r="L324" s="46">
        <v>1</v>
      </c>
      <c r="M324" s="38"/>
      <c r="N324" s="32"/>
      <c r="O324" s="44">
        <f t="shared" si="189"/>
        <v>1</v>
      </c>
      <c r="P324" s="44">
        <f t="shared" si="190"/>
        <v>5</v>
      </c>
      <c r="Q324" s="44">
        <f t="shared" si="191"/>
        <v>1993</v>
      </c>
    </row>
    <row r="325" spans="1:17" ht="11.25" customHeight="1">
      <c r="A325" s="20" t="s">
        <v>134</v>
      </c>
      <c r="B325" s="20" t="s">
        <v>68</v>
      </c>
      <c r="C325" s="20" t="s">
        <v>183</v>
      </c>
      <c r="D325" s="20" t="s">
        <v>422</v>
      </c>
      <c r="E325" s="41">
        <v>2</v>
      </c>
      <c r="G325" s="30">
        <v>34104</v>
      </c>
      <c r="H325" s="30"/>
      <c r="I325" s="46">
        <v>1</v>
      </c>
      <c r="J325" s="30"/>
      <c r="K325" s="32" t="s">
        <v>185</v>
      </c>
      <c r="L325" s="46">
        <v>1</v>
      </c>
      <c r="M325" s="38"/>
      <c r="N325" s="32"/>
      <c r="O325" s="44">
        <f t="shared" si="189"/>
        <v>2</v>
      </c>
      <c r="P325" s="44">
        <f t="shared" si="190"/>
        <v>5</v>
      </c>
      <c r="Q325" s="44">
        <f t="shared" si="191"/>
        <v>1993</v>
      </c>
    </row>
    <row r="326" spans="1:17" ht="11.25" customHeight="1">
      <c r="A326" s="20" t="s">
        <v>134</v>
      </c>
      <c r="B326" s="20" t="s">
        <v>77</v>
      </c>
      <c r="C326" s="20" t="s">
        <v>421</v>
      </c>
      <c r="E326" s="41">
        <v>1</v>
      </c>
      <c r="G326" s="30">
        <v>34222</v>
      </c>
      <c r="H326" s="30"/>
      <c r="I326" s="46">
        <v>1</v>
      </c>
      <c r="J326" s="30"/>
      <c r="K326" s="32"/>
      <c r="L326" s="46">
        <v>1</v>
      </c>
      <c r="M326" s="38"/>
      <c r="N326" s="32"/>
      <c r="O326" s="44">
        <f t="shared" si="189"/>
        <v>1</v>
      </c>
      <c r="P326" s="44">
        <f t="shared" si="190"/>
        <v>9</v>
      </c>
      <c r="Q326" s="44">
        <f t="shared" si="191"/>
        <v>1993</v>
      </c>
    </row>
    <row r="327" spans="1:17" ht="11.25" customHeight="1">
      <c r="A327" s="20" t="s">
        <v>134</v>
      </c>
      <c r="B327" s="20" t="s">
        <v>81</v>
      </c>
      <c r="C327" s="20" t="s">
        <v>165</v>
      </c>
      <c r="D327" s="20" t="s">
        <v>268</v>
      </c>
      <c r="E327" s="41">
        <v>1</v>
      </c>
      <c r="G327" s="30">
        <v>34224</v>
      </c>
      <c r="H327" s="30"/>
      <c r="I327" s="46">
        <v>1</v>
      </c>
      <c r="J327" s="30"/>
      <c r="K327" s="32"/>
      <c r="L327" s="46">
        <v>1</v>
      </c>
      <c r="M327" s="38"/>
      <c r="N327" s="32"/>
      <c r="O327" s="44">
        <f t="shared" si="189"/>
        <v>2</v>
      </c>
      <c r="P327" s="44">
        <f t="shared" si="190"/>
        <v>9</v>
      </c>
      <c r="Q327" s="44">
        <f t="shared" si="191"/>
        <v>1993</v>
      </c>
    </row>
    <row r="328" spans="1:17" ht="11.25" customHeight="1">
      <c r="A328" s="20" t="s">
        <v>134</v>
      </c>
      <c r="B328" s="20" t="s">
        <v>78</v>
      </c>
      <c r="C328" s="20" t="s">
        <v>498</v>
      </c>
      <c r="D328" s="20" t="s">
        <v>160</v>
      </c>
      <c r="E328" s="41">
        <v>1</v>
      </c>
      <c r="G328" s="30">
        <v>34225</v>
      </c>
      <c r="H328" s="30"/>
      <c r="I328" s="46">
        <v>1</v>
      </c>
      <c r="J328" s="30"/>
      <c r="K328" s="32"/>
      <c r="L328" s="46">
        <v>1</v>
      </c>
      <c r="M328" s="38"/>
      <c r="N328" s="32"/>
      <c r="O328" s="44">
        <f t="shared" si="189"/>
        <v>2</v>
      </c>
      <c r="P328" s="44">
        <f t="shared" si="190"/>
        <v>9</v>
      </c>
      <c r="Q328" s="44">
        <f t="shared" si="191"/>
        <v>1993</v>
      </c>
    </row>
    <row r="329" spans="1:17" ht="11.25" customHeight="1">
      <c r="A329" s="20" t="s">
        <v>134</v>
      </c>
      <c r="B329" s="20" t="s">
        <v>73</v>
      </c>
      <c r="C329" s="20" t="s">
        <v>186</v>
      </c>
      <c r="E329" s="41">
        <v>1</v>
      </c>
      <c r="G329" s="30">
        <v>34232</v>
      </c>
      <c r="H329" s="30"/>
      <c r="I329" s="46">
        <v>1</v>
      </c>
      <c r="J329" s="30"/>
      <c r="K329" s="32"/>
      <c r="L329" s="46">
        <v>1</v>
      </c>
      <c r="M329" s="38"/>
      <c r="N329" s="32"/>
      <c r="O329" s="44">
        <f t="shared" si="189"/>
        <v>2</v>
      </c>
      <c r="P329" s="44">
        <f t="shared" si="190"/>
        <v>9</v>
      </c>
      <c r="Q329" s="44">
        <f t="shared" si="191"/>
        <v>1993</v>
      </c>
    </row>
    <row r="330" spans="1:17" ht="11.25" customHeight="1">
      <c r="A330" s="20" t="s">
        <v>134</v>
      </c>
      <c r="B330" s="20" t="s">
        <v>72</v>
      </c>
      <c r="C330" s="20" t="s">
        <v>50</v>
      </c>
      <c r="E330" s="41">
        <v>1</v>
      </c>
      <c r="G330" s="30">
        <v>34236</v>
      </c>
      <c r="H330" s="30">
        <v>34237</v>
      </c>
      <c r="I330" s="46">
        <v>1</v>
      </c>
      <c r="J330" s="30"/>
      <c r="K330" s="32"/>
      <c r="L330" s="46">
        <v>1</v>
      </c>
      <c r="M330" s="38"/>
      <c r="N330" s="32"/>
      <c r="O330" s="44">
        <f t="shared" si="189"/>
        <v>3</v>
      </c>
      <c r="P330" s="44">
        <f t="shared" si="190"/>
        <v>9</v>
      </c>
      <c r="Q330" s="44">
        <f t="shared" si="191"/>
        <v>1993</v>
      </c>
    </row>
    <row r="331" spans="1:17" ht="11.25" customHeight="1">
      <c r="A331" s="20" t="s">
        <v>134</v>
      </c>
      <c r="B331" s="20" t="s">
        <v>72</v>
      </c>
      <c r="C331" s="20" t="s">
        <v>50</v>
      </c>
      <c r="E331" s="41">
        <v>1</v>
      </c>
      <c r="G331" s="30">
        <v>34236</v>
      </c>
      <c r="H331" s="30"/>
      <c r="I331" s="46">
        <v>1</v>
      </c>
      <c r="J331" s="30"/>
      <c r="K331" s="32"/>
      <c r="L331" s="46">
        <v>1</v>
      </c>
      <c r="M331" s="38"/>
      <c r="N331" s="32"/>
      <c r="O331" s="44">
        <f t="shared" si="189"/>
        <v>3</v>
      </c>
      <c r="P331" s="44">
        <f t="shared" si="190"/>
        <v>9</v>
      </c>
      <c r="Q331" s="44">
        <f t="shared" si="191"/>
        <v>1993</v>
      </c>
    </row>
    <row r="332" spans="1:17" ht="11.25" customHeight="1">
      <c r="A332" s="20" t="s">
        <v>134</v>
      </c>
      <c r="B332" s="20" t="s">
        <v>72</v>
      </c>
      <c r="C332" s="20" t="s">
        <v>50</v>
      </c>
      <c r="E332" s="41">
        <v>1</v>
      </c>
      <c r="G332" s="30">
        <v>34236</v>
      </c>
      <c r="H332" s="30">
        <v>34247</v>
      </c>
      <c r="I332" s="46">
        <v>1</v>
      </c>
      <c r="J332" s="30"/>
      <c r="K332" s="32"/>
      <c r="L332" s="46">
        <v>1</v>
      </c>
      <c r="M332" s="38"/>
      <c r="N332" s="32"/>
      <c r="O332" s="44">
        <f t="shared" si="189"/>
        <v>3</v>
      </c>
      <c r="P332" s="44">
        <f t="shared" si="190"/>
        <v>9</v>
      </c>
      <c r="Q332" s="44">
        <f t="shared" si="191"/>
        <v>1993</v>
      </c>
    </row>
    <row r="333" spans="1:17" ht="11.25" customHeight="1">
      <c r="A333" s="20" t="s">
        <v>134</v>
      </c>
      <c r="B333" s="20" t="s">
        <v>81</v>
      </c>
      <c r="C333" s="20" t="s">
        <v>187</v>
      </c>
      <c r="D333" s="20" t="s">
        <v>234</v>
      </c>
      <c r="E333" s="41">
        <v>1</v>
      </c>
      <c r="G333" s="30">
        <v>34237</v>
      </c>
      <c r="H333" s="30"/>
      <c r="I333" s="46">
        <v>1</v>
      </c>
      <c r="J333" s="30"/>
      <c r="K333" s="32"/>
      <c r="L333" s="46">
        <v>1</v>
      </c>
      <c r="M333" s="38"/>
      <c r="N333" s="32"/>
      <c r="O333" s="44">
        <f t="shared" si="189"/>
        <v>3</v>
      </c>
      <c r="P333" s="44">
        <f t="shared" si="190"/>
        <v>9</v>
      </c>
      <c r="Q333" s="44">
        <f t="shared" si="191"/>
        <v>1993</v>
      </c>
    </row>
    <row r="334" spans="1:17" ht="11.25" customHeight="1">
      <c r="A334" s="20" t="s">
        <v>134</v>
      </c>
      <c r="B334" s="20" t="s">
        <v>72</v>
      </c>
      <c r="C334" s="20" t="s">
        <v>50</v>
      </c>
      <c r="E334" s="41">
        <v>1</v>
      </c>
      <c r="G334" s="30">
        <v>34238</v>
      </c>
      <c r="H334" s="30"/>
      <c r="I334" s="46">
        <v>1</v>
      </c>
      <c r="J334" s="30"/>
      <c r="K334" s="32"/>
      <c r="L334" s="46">
        <v>1</v>
      </c>
      <c r="M334" s="38"/>
      <c r="N334" s="32"/>
      <c r="O334" s="44">
        <f t="shared" si="189"/>
        <v>3</v>
      </c>
      <c r="P334" s="44">
        <f t="shared" si="190"/>
        <v>9</v>
      </c>
      <c r="Q334" s="44">
        <f t="shared" si="191"/>
        <v>1993</v>
      </c>
    </row>
    <row r="335" spans="1:17" ht="11.25" customHeight="1">
      <c r="A335" s="20" t="s">
        <v>134</v>
      </c>
      <c r="B335" s="20" t="s">
        <v>72</v>
      </c>
      <c r="C335" s="20" t="s">
        <v>50</v>
      </c>
      <c r="E335" s="41">
        <v>1</v>
      </c>
      <c r="G335" s="30">
        <v>34238</v>
      </c>
      <c r="H335" s="30"/>
      <c r="I335" s="46">
        <v>1</v>
      </c>
      <c r="J335" s="30"/>
      <c r="K335" s="32"/>
      <c r="L335" s="46">
        <v>1</v>
      </c>
      <c r="M335" s="38"/>
      <c r="N335" s="32"/>
      <c r="O335" s="44">
        <f t="shared" si="189"/>
        <v>3</v>
      </c>
      <c r="P335" s="44">
        <f t="shared" si="190"/>
        <v>9</v>
      </c>
      <c r="Q335" s="44">
        <f t="shared" si="191"/>
        <v>1993</v>
      </c>
    </row>
    <row r="336" spans="1:17" ht="11.25" customHeight="1">
      <c r="A336" s="20" t="s">
        <v>134</v>
      </c>
      <c r="B336" s="20" t="s">
        <v>78</v>
      </c>
      <c r="C336" s="20" t="s">
        <v>540</v>
      </c>
      <c r="D336" s="20" t="s">
        <v>160</v>
      </c>
      <c r="E336" s="41">
        <v>1</v>
      </c>
      <c r="G336" s="30">
        <v>34239</v>
      </c>
      <c r="H336" s="30"/>
      <c r="I336" s="46">
        <v>1</v>
      </c>
      <c r="J336" s="30"/>
      <c r="K336" s="32"/>
      <c r="L336" s="46">
        <v>1</v>
      </c>
      <c r="M336" s="38"/>
      <c r="N336" s="32"/>
      <c r="O336" s="44">
        <f t="shared" si="189"/>
        <v>3</v>
      </c>
      <c r="P336" s="44">
        <f t="shared" si="190"/>
        <v>9</v>
      </c>
      <c r="Q336" s="44">
        <f t="shared" si="191"/>
        <v>1993</v>
      </c>
    </row>
    <row r="337" spans="1:17" ht="11.25" customHeight="1">
      <c r="A337" s="20" t="s">
        <v>134</v>
      </c>
      <c r="B337" s="20" t="s">
        <v>81</v>
      </c>
      <c r="C337" s="20" t="s">
        <v>177</v>
      </c>
      <c r="E337" s="41">
        <v>1</v>
      </c>
      <c r="G337" s="30">
        <v>34239</v>
      </c>
      <c r="H337" s="30">
        <v>34247</v>
      </c>
      <c r="I337" s="46">
        <v>1</v>
      </c>
      <c r="J337" s="30"/>
      <c r="K337" s="32"/>
      <c r="L337" s="46">
        <v>1</v>
      </c>
      <c r="M337" s="38"/>
      <c r="N337" s="32"/>
      <c r="O337" s="44">
        <f t="shared" si="189"/>
        <v>3</v>
      </c>
      <c r="P337" s="44">
        <f t="shared" si="190"/>
        <v>9</v>
      </c>
      <c r="Q337" s="44">
        <f t="shared" si="191"/>
        <v>1993</v>
      </c>
    </row>
    <row r="338" spans="1:17" ht="11.25" customHeight="1">
      <c r="A338" s="20" t="s">
        <v>134</v>
      </c>
      <c r="B338" s="20" t="s">
        <v>72</v>
      </c>
      <c r="C338" s="20" t="s">
        <v>50</v>
      </c>
      <c r="E338" s="41">
        <v>1</v>
      </c>
      <c r="G338" s="30">
        <v>34240</v>
      </c>
      <c r="H338" s="30"/>
      <c r="I338" s="46">
        <v>1</v>
      </c>
      <c r="J338" s="30"/>
      <c r="K338" s="32"/>
      <c r="L338" s="46">
        <v>1</v>
      </c>
      <c r="M338" s="38"/>
      <c r="N338" s="32"/>
      <c r="O338" s="44">
        <f t="shared" si="189"/>
        <v>3</v>
      </c>
      <c r="P338" s="44">
        <f t="shared" si="190"/>
        <v>9</v>
      </c>
      <c r="Q338" s="44">
        <f t="shared" si="191"/>
        <v>1993</v>
      </c>
    </row>
    <row r="339" spans="1:17" ht="11.25" customHeight="1">
      <c r="A339" s="20" t="s">
        <v>134</v>
      </c>
      <c r="B339" s="20" t="s">
        <v>81</v>
      </c>
      <c r="C339" s="20" t="s">
        <v>188</v>
      </c>
      <c r="D339" s="20" t="s">
        <v>268</v>
      </c>
      <c r="E339" s="41">
        <v>1</v>
      </c>
      <c r="G339" s="30">
        <v>34241</v>
      </c>
      <c r="H339" s="30">
        <v>34247</v>
      </c>
      <c r="I339" s="46">
        <v>1</v>
      </c>
      <c r="J339" s="30"/>
      <c r="K339" s="32"/>
      <c r="L339" s="46">
        <v>1</v>
      </c>
      <c r="M339" s="38"/>
      <c r="N339" s="32"/>
      <c r="O339" s="44">
        <f t="shared" si="189"/>
        <v>3</v>
      </c>
      <c r="P339" s="44">
        <f t="shared" si="190"/>
        <v>9</v>
      </c>
      <c r="Q339" s="44">
        <f t="shared" si="191"/>
        <v>1993</v>
      </c>
    </row>
    <row r="340" spans="1:17" ht="11.25" customHeight="1">
      <c r="A340" s="20" t="s">
        <v>134</v>
      </c>
      <c r="B340" s="20" t="s">
        <v>81</v>
      </c>
      <c r="C340" s="20" t="s">
        <v>176</v>
      </c>
      <c r="D340" s="20" t="s">
        <v>268</v>
      </c>
      <c r="E340" s="41">
        <v>1</v>
      </c>
      <c r="G340" s="30">
        <v>34242</v>
      </c>
      <c r="H340" s="30">
        <v>34245</v>
      </c>
      <c r="I340" s="46">
        <v>1</v>
      </c>
      <c r="J340" s="30"/>
      <c r="K340" s="32"/>
      <c r="L340" s="46">
        <v>1</v>
      </c>
      <c r="M340" s="38"/>
      <c r="N340" s="32"/>
      <c r="O340" s="44">
        <f t="shared" si="189"/>
        <v>3</v>
      </c>
      <c r="P340" s="44">
        <f t="shared" si="190"/>
        <v>9</v>
      </c>
      <c r="Q340" s="44">
        <f t="shared" si="191"/>
        <v>1993</v>
      </c>
    </row>
    <row r="341" spans="1:17" ht="11.25" customHeight="1">
      <c r="A341" s="20" t="s">
        <v>134</v>
      </c>
      <c r="B341" s="20" t="s">
        <v>81</v>
      </c>
      <c r="C341" s="20" t="s">
        <v>147</v>
      </c>
      <c r="E341" s="41">
        <v>1</v>
      </c>
      <c r="G341" s="30">
        <v>34243</v>
      </c>
      <c r="H341" s="30">
        <v>34246</v>
      </c>
      <c r="I341" s="46">
        <v>1</v>
      </c>
      <c r="J341" s="30"/>
      <c r="K341" s="32"/>
      <c r="L341" s="46">
        <v>1</v>
      </c>
      <c r="M341" s="38"/>
      <c r="N341" s="32"/>
      <c r="O341" s="44">
        <f t="shared" si="189"/>
        <v>1</v>
      </c>
      <c r="P341" s="44">
        <f t="shared" si="190"/>
        <v>10</v>
      </c>
      <c r="Q341" s="44">
        <f t="shared" si="191"/>
        <v>1993</v>
      </c>
    </row>
    <row r="342" spans="1:17" ht="11.25" customHeight="1">
      <c r="A342" s="20" t="s">
        <v>134</v>
      </c>
      <c r="B342" s="20" t="s">
        <v>81</v>
      </c>
      <c r="C342" s="20" t="s">
        <v>149</v>
      </c>
      <c r="E342" s="41">
        <v>1</v>
      </c>
      <c r="G342" s="30">
        <v>34245</v>
      </c>
      <c r="H342" s="30"/>
      <c r="I342" s="46">
        <v>1</v>
      </c>
      <c r="J342" s="30"/>
      <c r="K342" s="32"/>
      <c r="L342" s="46">
        <v>1</v>
      </c>
      <c r="M342" s="38"/>
      <c r="N342" s="32"/>
      <c r="O342" s="44">
        <f t="shared" si="189"/>
        <v>1</v>
      </c>
      <c r="P342" s="44">
        <f t="shared" si="190"/>
        <v>10</v>
      </c>
      <c r="Q342" s="44">
        <f t="shared" si="191"/>
        <v>1993</v>
      </c>
    </row>
    <row r="343" spans="1:17" ht="11.25" customHeight="1">
      <c r="A343" s="20" t="s">
        <v>134</v>
      </c>
      <c r="B343" s="20" t="s">
        <v>78</v>
      </c>
      <c r="C343" s="20" t="s">
        <v>541</v>
      </c>
      <c r="D343" s="20" t="s">
        <v>160</v>
      </c>
      <c r="E343" s="41">
        <v>1</v>
      </c>
      <c r="G343" s="30">
        <v>34246</v>
      </c>
      <c r="H343" s="30">
        <v>34254</v>
      </c>
      <c r="I343" s="46">
        <v>1</v>
      </c>
      <c r="J343" s="30"/>
      <c r="K343" s="32"/>
      <c r="L343" s="46">
        <v>1</v>
      </c>
      <c r="M343" s="38"/>
      <c r="N343" s="32"/>
      <c r="O343" s="44">
        <f t="shared" si="189"/>
        <v>1</v>
      </c>
      <c r="P343" s="44">
        <f t="shared" si="190"/>
        <v>10</v>
      </c>
      <c r="Q343" s="44">
        <f t="shared" si="191"/>
        <v>1993</v>
      </c>
    </row>
    <row r="344" spans="1:17" ht="11.25" customHeight="1">
      <c r="A344" s="20" t="s">
        <v>134</v>
      </c>
      <c r="B344" s="20" t="s">
        <v>81</v>
      </c>
      <c r="C344" s="20" t="s">
        <v>189</v>
      </c>
      <c r="D344" s="20" t="s">
        <v>268</v>
      </c>
      <c r="E344" s="41">
        <v>1</v>
      </c>
      <c r="G344" s="30">
        <v>34246</v>
      </c>
      <c r="H344" s="30">
        <v>34247</v>
      </c>
      <c r="I344" s="46">
        <v>1</v>
      </c>
      <c r="J344" s="30"/>
      <c r="K344" s="32"/>
      <c r="L344" s="46">
        <v>1</v>
      </c>
      <c r="M344" s="38"/>
      <c r="N344" s="32"/>
      <c r="O344" s="44">
        <f t="shared" si="189"/>
        <v>1</v>
      </c>
      <c r="P344" s="44">
        <f t="shared" si="190"/>
        <v>10</v>
      </c>
      <c r="Q344" s="44">
        <f t="shared" si="191"/>
        <v>1993</v>
      </c>
    </row>
    <row r="345" spans="1:17" ht="11.25" customHeight="1">
      <c r="A345" s="20" t="s">
        <v>134</v>
      </c>
      <c r="B345" s="20" t="s">
        <v>81</v>
      </c>
      <c r="C345" s="20" t="s">
        <v>190</v>
      </c>
      <c r="D345" s="20" t="s">
        <v>268</v>
      </c>
      <c r="E345" s="41">
        <v>1</v>
      </c>
      <c r="G345" s="30">
        <v>34249</v>
      </c>
      <c r="H345" s="30"/>
      <c r="I345" s="46">
        <v>1</v>
      </c>
      <c r="J345" s="30"/>
      <c r="K345" s="32"/>
      <c r="L345" s="46">
        <v>1</v>
      </c>
      <c r="M345" s="38"/>
      <c r="N345" s="32"/>
      <c r="O345" s="44">
        <f t="shared" si="189"/>
        <v>1</v>
      </c>
      <c r="P345" s="44">
        <f t="shared" si="190"/>
        <v>10</v>
      </c>
      <c r="Q345" s="44">
        <f t="shared" si="191"/>
        <v>1993</v>
      </c>
    </row>
    <row r="346" spans="1:17" ht="11.25" customHeight="1">
      <c r="A346" s="20" t="s">
        <v>134</v>
      </c>
      <c r="B346" s="20" t="s">
        <v>78</v>
      </c>
      <c r="C346" s="20" t="s">
        <v>544</v>
      </c>
      <c r="D346" s="20" t="s">
        <v>160</v>
      </c>
      <c r="E346" s="41">
        <v>1</v>
      </c>
      <c r="G346" s="30">
        <v>34251</v>
      </c>
      <c r="H346" s="30">
        <v>34254</v>
      </c>
      <c r="I346" s="46">
        <v>1</v>
      </c>
      <c r="J346" s="30"/>
      <c r="K346" s="32"/>
      <c r="L346" s="46">
        <v>1</v>
      </c>
      <c r="M346" s="38"/>
      <c r="N346" s="32"/>
      <c r="O346" s="44">
        <f t="shared" si="189"/>
        <v>1</v>
      </c>
      <c r="P346" s="44">
        <f t="shared" si="190"/>
        <v>10</v>
      </c>
      <c r="Q346" s="44">
        <f t="shared" si="191"/>
        <v>1993</v>
      </c>
    </row>
    <row r="347" spans="1:17" ht="11.25" customHeight="1">
      <c r="A347" s="20" t="s">
        <v>134</v>
      </c>
      <c r="B347" s="20" t="s">
        <v>81</v>
      </c>
      <c r="C347" s="20" t="s">
        <v>482</v>
      </c>
      <c r="D347" s="20" t="s">
        <v>268</v>
      </c>
      <c r="E347" s="41">
        <v>1</v>
      </c>
      <c r="G347" s="30">
        <v>34251</v>
      </c>
      <c r="H347" s="30"/>
      <c r="I347" s="46">
        <v>1</v>
      </c>
      <c r="J347" s="30"/>
      <c r="K347" s="32"/>
      <c r="L347" s="46">
        <v>1</v>
      </c>
      <c r="M347" s="38"/>
      <c r="N347" s="32"/>
      <c r="O347" s="44">
        <f t="shared" si="189"/>
        <v>1</v>
      </c>
      <c r="P347" s="44">
        <f t="shared" si="190"/>
        <v>10</v>
      </c>
      <c r="Q347" s="44">
        <f t="shared" si="191"/>
        <v>1993</v>
      </c>
    </row>
    <row r="348" spans="1:17" ht="11.25" customHeight="1">
      <c r="A348" s="20" t="s">
        <v>134</v>
      </c>
      <c r="B348" s="20" t="s">
        <v>78</v>
      </c>
      <c r="C348" s="20" t="s">
        <v>542</v>
      </c>
      <c r="D348" s="20" t="s">
        <v>160</v>
      </c>
      <c r="E348" s="41">
        <v>1</v>
      </c>
      <c r="G348" s="30">
        <v>34254</v>
      </c>
      <c r="H348" s="30">
        <v>34257</v>
      </c>
      <c r="I348" s="46">
        <v>1</v>
      </c>
      <c r="J348" s="30"/>
      <c r="K348" s="32"/>
      <c r="L348" s="46">
        <v>1</v>
      </c>
      <c r="M348" s="38"/>
      <c r="N348" s="32"/>
      <c r="O348" s="44">
        <f t="shared" si="189"/>
        <v>2</v>
      </c>
      <c r="P348" s="44">
        <f t="shared" si="190"/>
        <v>10</v>
      </c>
      <c r="Q348" s="44">
        <f t="shared" si="191"/>
        <v>1993</v>
      </c>
    </row>
    <row r="349" spans="1:17" ht="11.25" customHeight="1">
      <c r="A349" s="20" t="s">
        <v>134</v>
      </c>
      <c r="B349" s="20" t="s">
        <v>78</v>
      </c>
      <c r="C349" s="20" t="s">
        <v>160</v>
      </c>
      <c r="E349" s="41">
        <v>1</v>
      </c>
      <c r="G349" s="30">
        <v>34271</v>
      </c>
      <c r="H349" s="30"/>
      <c r="I349" s="46">
        <v>1</v>
      </c>
      <c r="J349" s="30"/>
      <c r="K349" s="32"/>
      <c r="L349" s="46">
        <v>1</v>
      </c>
      <c r="M349" s="38"/>
      <c r="N349" s="32"/>
      <c r="O349" s="44">
        <f t="shared" si="189"/>
        <v>3</v>
      </c>
      <c r="P349" s="44">
        <f t="shared" si="190"/>
        <v>10</v>
      </c>
      <c r="Q349" s="44">
        <f t="shared" si="191"/>
        <v>1993</v>
      </c>
    </row>
    <row r="350" spans="1:17" ht="11.25" customHeight="1">
      <c r="A350" s="20" t="s">
        <v>134</v>
      </c>
      <c r="B350" s="20" t="s">
        <v>78</v>
      </c>
      <c r="C350" s="20" t="s">
        <v>178</v>
      </c>
      <c r="E350" s="41">
        <v>1</v>
      </c>
      <c r="G350" s="30">
        <v>34272</v>
      </c>
      <c r="H350" s="30">
        <v>34375</v>
      </c>
      <c r="I350" s="46">
        <v>1</v>
      </c>
      <c r="J350" s="30"/>
      <c r="K350" s="32"/>
      <c r="L350" s="46">
        <v>1</v>
      </c>
      <c r="M350" s="38"/>
      <c r="N350" s="32"/>
      <c r="O350" s="44">
        <f t="shared" si="189"/>
        <v>3</v>
      </c>
      <c r="P350" s="44">
        <f t="shared" si="190"/>
        <v>10</v>
      </c>
      <c r="Q350" s="44">
        <f t="shared" si="191"/>
        <v>1993</v>
      </c>
    </row>
    <row r="351" spans="1:17" ht="11.25" customHeight="1">
      <c r="A351" s="20" t="s">
        <v>134</v>
      </c>
      <c r="B351" s="20" t="s">
        <v>81</v>
      </c>
      <c r="C351" s="20" t="s">
        <v>188</v>
      </c>
      <c r="D351" s="20" t="s">
        <v>268</v>
      </c>
      <c r="E351" s="41">
        <v>1</v>
      </c>
      <c r="G351" s="30">
        <v>34272</v>
      </c>
      <c r="H351" s="30"/>
      <c r="I351" s="46">
        <v>1</v>
      </c>
      <c r="J351" s="30"/>
      <c r="K351" s="32"/>
      <c r="L351" s="46">
        <v>1</v>
      </c>
      <c r="M351" s="38"/>
      <c r="N351" s="32"/>
      <c r="O351" s="44">
        <f t="shared" si="189"/>
        <v>3</v>
      </c>
      <c r="P351" s="44">
        <f t="shared" si="190"/>
        <v>10</v>
      </c>
      <c r="Q351" s="44">
        <f t="shared" si="191"/>
        <v>1993</v>
      </c>
    </row>
    <row r="352" spans="1:17" ht="11.25" customHeight="1">
      <c r="A352" s="20" t="s">
        <v>134</v>
      </c>
      <c r="B352" s="20" t="s">
        <v>78</v>
      </c>
      <c r="C352" s="20" t="s">
        <v>543</v>
      </c>
      <c r="D352" s="20" t="s">
        <v>160</v>
      </c>
      <c r="E352" s="41">
        <v>1</v>
      </c>
      <c r="G352" s="30">
        <v>34278</v>
      </c>
      <c r="H352" s="30"/>
      <c r="I352" s="46">
        <v>1</v>
      </c>
      <c r="J352" s="30"/>
      <c r="K352" s="32"/>
      <c r="L352" s="46">
        <v>1</v>
      </c>
      <c r="M352" s="38"/>
      <c r="N352" s="32"/>
      <c r="O352" s="44">
        <f t="shared" ref="O352:O417" si="192">IF(DAY(G352)&lt;=10,1,IF(DAY(G352)&gt;20,3,2))</f>
        <v>1</v>
      </c>
      <c r="P352" s="44">
        <f t="shared" ref="P352:P417" si="193">MONTH(G352)</f>
        <v>11</v>
      </c>
      <c r="Q352" s="44">
        <f t="shared" ref="Q352:Q417" si="194">YEAR(G352)</f>
        <v>1993</v>
      </c>
    </row>
    <row r="353" spans="1:17" ht="11.25" customHeight="1">
      <c r="A353" s="20" t="s">
        <v>134</v>
      </c>
      <c r="B353" s="20" t="s">
        <v>81</v>
      </c>
      <c r="C353" s="20" t="s">
        <v>191</v>
      </c>
      <c r="D353" s="20" t="s">
        <v>268</v>
      </c>
      <c r="E353" s="41">
        <v>1</v>
      </c>
      <c r="G353" s="30">
        <v>34279</v>
      </c>
      <c r="H353" s="30">
        <v>34280</v>
      </c>
      <c r="I353" s="46">
        <v>1</v>
      </c>
      <c r="J353" s="30"/>
      <c r="K353" s="32"/>
      <c r="L353" s="46">
        <v>1</v>
      </c>
      <c r="M353" s="38"/>
      <c r="N353" s="32"/>
      <c r="O353" s="44">
        <f t="shared" si="192"/>
        <v>1</v>
      </c>
      <c r="P353" s="44">
        <f t="shared" si="193"/>
        <v>11</v>
      </c>
      <c r="Q353" s="44">
        <f t="shared" si="194"/>
        <v>1993</v>
      </c>
    </row>
    <row r="354" spans="1:17" ht="11.25" customHeight="1">
      <c r="A354" s="20" t="s">
        <v>134</v>
      </c>
      <c r="B354" s="20" t="s">
        <v>72</v>
      </c>
      <c r="C354" s="20" t="s">
        <v>483</v>
      </c>
      <c r="D354" s="20" t="s">
        <v>50</v>
      </c>
      <c r="E354" s="41">
        <v>1</v>
      </c>
      <c r="G354" s="30">
        <v>34451</v>
      </c>
      <c r="H354" s="30">
        <v>34454</v>
      </c>
      <c r="I354" s="46">
        <v>1</v>
      </c>
      <c r="J354" s="30"/>
      <c r="K354" s="32"/>
      <c r="L354" s="46">
        <v>1</v>
      </c>
      <c r="M354" s="38"/>
      <c r="N354" s="32"/>
      <c r="O354" s="44">
        <f t="shared" si="192"/>
        <v>3</v>
      </c>
      <c r="P354" s="44">
        <f t="shared" si="193"/>
        <v>4</v>
      </c>
      <c r="Q354" s="44">
        <f t="shared" si="194"/>
        <v>1994</v>
      </c>
    </row>
    <row r="355" spans="1:17" ht="11.25" customHeight="1">
      <c r="A355" s="20" t="s">
        <v>134</v>
      </c>
      <c r="B355" s="20" t="s">
        <v>72</v>
      </c>
      <c r="C355" s="20" t="s">
        <v>484</v>
      </c>
      <c r="D355" s="20" t="s">
        <v>50</v>
      </c>
      <c r="E355" s="41">
        <v>1</v>
      </c>
      <c r="G355" s="30">
        <v>34461</v>
      </c>
      <c r="H355" s="30"/>
      <c r="I355" s="46">
        <v>1</v>
      </c>
      <c r="J355" s="30"/>
      <c r="K355" s="32"/>
      <c r="L355" s="46">
        <v>1</v>
      </c>
      <c r="M355" s="38"/>
      <c r="N355" s="32"/>
      <c r="O355" s="44">
        <f t="shared" si="192"/>
        <v>1</v>
      </c>
      <c r="P355" s="44">
        <f t="shared" si="193"/>
        <v>5</v>
      </c>
      <c r="Q355" s="44">
        <f t="shared" si="194"/>
        <v>1994</v>
      </c>
    </row>
    <row r="356" spans="1:17" ht="11.25" customHeight="1">
      <c r="A356" s="20" t="s">
        <v>134</v>
      </c>
      <c r="B356" s="20" t="s">
        <v>81</v>
      </c>
      <c r="C356" s="20" t="s">
        <v>513</v>
      </c>
      <c r="D356" s="20" t="s">
        <v>234</v>
      </c>
      <c r="E356" s="41">
        <v>1</v>
      </c>
      <c r="G356" s="30">
        <v>34463</v>
      </c>
      <c r="H356" s="30">
        <v>34464</v>
      </c>
      <c r="I356" s="46">
        <v>1</v>
      </c>
      <c r="J356" s="30"/>
      <c r="K356" s="32"/>
      <c r="L356" s="46">
        <v>1</v>
      </c>
      <c r="M356" s="38"/>
      <c r="N356" s="32"/>
      <c r="O356" s="44">
        <f>IF(DAY(G356)&lt;=10,1,IF(DAY(G356)&gt;20,3,2))</f>
        <v>1</v>
      </c>
      <c r="P356" s="44">
        <f>MONTH(G356)</f>
        <v>5</v>
      </c>
      <c r="Q356" s="44">
        <f>YEAR(G356)</f>
        <v>1994</v>
      </c>
    </row>
    <row r="357" spans="1:17" ht="11.25" customHeight="1">
      <c r="A357" s="20" t="s">
        <v>134</v>
      </c>
      <c r="B357" s="20" t="s">
        <v>74</v>
      </c>
      <c r="C357" s="20" t="s">
        <v>51</v>
      </c>
      <c r="E357" s="41">
        <v>1</v>
      </c>
      <c r="G357" s="30">
        <v>34476</v>
      </c>
      <c r="H357" s="30"/>
      <c r="I357" s="46">
        <v>1</v>
      </c>
      <c r="J357" s="30"/>
      <c r="K357" s="32"/>
      <c r="L357" s="46">
        <v>1</v>
      </c>
      <c r="M357" s="38"/>
      <c r="N357" s="32"/>
      <c r="O357" s="44">
        <f>IF(DAY(G357)&lt;=10,1,IF(DAY(G357)&gt;20,3,2))</f>
        <v>3</v>
      </c>
      <c r="P357" s="44">
        <f>MONTH(G357)</f>
        <v>5</v>
      </c>
      <c r="Q357" s="44">
        <f>YEAR(G357)</f>
        <v>1994</v>
      </c>
    </row>
    <row r="358" spans="1:17" ht="11.25" customHeight="1">
      <c r="A358" s="20" t="s">
        <v>134</v>
      </c>
      <c r="B358" s="20" t="s">
        <v>78</v>
      </c>
      <c r="C358" s="20" t="s">
        <v>578</v>
      </c>
      <c r="D358" s="20" t="s">
        <v>268</v>
      </c>
      <c r="E358" s="41">
        <v>1</v>
      </c>
      <c r="G358" s="30">
        <v>34598</v>
      </c>
      <c r="H358" s="30"/>
      <c r="I358" s="46">
        <v>1</v>
      </c>
      <c r="J358" s="30"/>
      <c r="K358" s="32"/>
      <c r="L358" s="46">
        <v>1</v>
      </c>
      <c r="M358" s="38"/>
      <c r="N358" s="32"/>
      <c r="O358" s="44">
        <f t="shared" si="192"/>
        <v>3</v>
      </c>
      <c r="P358" s="44">
        <f t="shared" si="193"/>
        <v>9</v>
      </c>
      <c r="Q358" s="44">
        <f t="shared" si="194"/>
        <v>1994</v>
      </c>
    </row>
    <row r="359" spans="1:17" ht="11.25" customHeight="1">
      <c r="A359" s="20" t="s">
        <v>134</v>
      </c>
      <c r="B359" s="20" t="s">
        <v>81</v>
      </c>
      <c r="C359" s="20" t="s">
        <v>146</v>
      </c>
      <c r="E359" s="41">
        <v>1</v>
      </c>
      <c r="G359" s="30">
        <v>34602</v>
      </c>
      <c r="H359" s="30"/>
      <c r="I359" s="46">
        <v>1</v>
      </c>
      <c r="J359" s="30"/>
      <c r="K359" s="32"/>
      <c r="L359" s="46">
        <v>1</v>
      </c>
      <c r="M359" s="38"/>
      <c r="N359" s="32"/>
      <c r="O359" s="44">
        <f t="shared" si="192"/>
        <v>3</v>
      </c>
      <c r="P359" s="44">
        <f t="shared" si="193"/>
        <v>9</v>
      </c>
      <c r="Q359" s="44">
        <f t="shared" si="194"/>
        <v>1994</v>
      </c>
    </row>
    <row r="360" spans="1:17" ht="11.25" customHeight="1">
      <c r="A360" s="20" t="s">
        <v>134</v>
      </c>
      <c r="B360" s="20" t="s">
        <v>72</v>
      </c>
      <c r="C360" s="20" t="s">
        <v>485</v>
      </c>
      <c r="D360" s="20" t="s">
        <v>50</v>
      </c>
      <c r="E360" s="41">
        <v>1</v>
      </c>
      <c r="G360" s="30">
        <v>34603</v>
      </c>
      <c r="H360" s="30">
        <v>34609</v>
      </c>
      <c r="I360" s="46">
        <v>1</v>
      </c>
      <c r="J360" s="30"/>
      <c r="K360" s="32"/>
      <c r="L360" s="46">
        <v>1</v>
      </c>
      <c r="M360" s="38"/>
      <c r="N360" s="32"/>
      <c r="O360" s="44">
        <f t="shared" si="192"/>
        <v>3</v>
      </c>
      <c r="P360" s="44">
        <f t="shared" si="193"/>
        <v>9</v>
      </c>
      <c r="Q360" s="44">
        <f t="shared" si="194"/>
        <v>1994</v>
      </c>
    </row>
    <row r="361" spans="1:17" ht="11.25" customHeight="1">
      <c r="A361" s="20" t="s">
        <v>134</v>
      </c>
      <c r="B361" s="20" t="s">
        <v>72</v>
      </c>
      <c r="C361" s="20" t="s">
        <v>50</v>
      </c>
      <c r="E361" s="41">
        <v>1</v>
      </c>
      <c r="G361" s="30">
        <v>34603</v>
      </c>
      <c r="H361" s="30">
        <v>34605</v>
      </c>
      <c r="I361" s="46">
        <v>1</v>
      </c>
      <c r="J361" s="30"/>
      <c r="K361" s="32"/>
      <c r="L361" s="46">
        <v>1</v>
      </c>
      <c r="M361" s="38"/>
      <c r="N361" s="32"/>
      <c r="O361" s="44">
        <f t="shared" si="192"/>
        <v>3</v>
      </c>
      <c r="P361" s="44">
        <f t="shared" si="193"/>
        <v>9</v>
      </c>
      <c r="Q361" s="44">
        <f t="shared" si="194"/>
        <v>1994</v>
      </c>
    </row>
    <row r="362" spans="1:17" ht="11.25" customHeight="1">
      <c r="A362" s="20" t="s">
        <v>134</v>
      </c>
      <c r="B362" s="20" t="s">
        <v>78</v>
      </c>
      <c r="C362" s="20" t="s">
        <v>160</v>
      </c>
      <c r="E362" s="41">
        <v>1</v>
      </c>
      <c r="G362" s="30">
        <v>34608</v>
      </c>
      <c r="H362" s="30">
        <v>34617</v>
      </c>
      <c r="I362" s="46">
        <v>1</v>
      </c>
      <c r="J362" s="30"/>
      <c r="K362" s="32"/>
      <c r="L362" s="46">
        <v>1</v>
      </c>
      <c r="M362" s="38"/>
      <c r="N362" s="32"/>
      <c r="O362" s="44">
        <f t="shared" si="192"/>
        <v>1</v>
      </c>
      <c r="P362" s="44">
        <f t="shared" si="193"/>
        <v>10</v>
      </c>
      <c r="Q362" s="44">
        <f t="shared" si="194"/>
        <v>1994</v>
      </c>
    </row>
    <row r="363" spans="1:17" ht="11.25" customHeight="1">
      <c r="A363" s="20" t="s">
        <v>134</v>
      </c>
      <c r="B363" s="20" t="s">
        <v>81</v>
      </c>
      <c r="C363" s="20" t="s">
        <v>147</v>
      </c>
      <c r="E363" s="41">
        <v>1</v>
      </c>
      <c r="G363" s="30">
        <v>34610</v>
      </c>
      <c r="H363" s="30"/>
      <c r="I363" s="46">
        <v>1</v>
      </c>
      <c r="J363" s="30"/>
      <c r="K363" s="32"/>
      <c r="L363" s="46">
        <v>1</v>
      </c>
      <c r="M363" s="38"/>
      <c r="N363" s="32"/>
      <c r="O363" s="44">
        <f t="shared" si="192"/>
        <v>1</v>
      </c>
      <c r="P363" s="44">
        <f t="shared" si="193"/>
        <v>10</v>
      </c>
      <c r="Q363" s="44">
        <f t="shared" si="194"/>
        <v>1994</v>
      </c>
    </row>
    <row r="364" spans="1:17" ht="11.25" customHeight="1">
      <c r="A364" s="20" t="s">
        <v>134</v>
      </c>
      <c r="B364" s="20" t="s">
        <v>78</v>
      </c>
      <c r="C364" s="20" t="s">
        <v>160</v>
      </c>
      <c r="E364" s="41">
        <v>1</v>
      </c>
      <c r="G364" s="30">
        <v>34617</v>
      </c>
      <c r="H364" s="30"/>
      <c r="I364" s="46">
        <v>1</v>
      </c>
      <c r="J364" s="30"/>
      <c r="K364" s="32"/>
      <c r="L364" s="46">
        <v>1</v>
      </c>
      <c r="M364" s="38"/>
      <c r="N364" s="32"/>
      <c r="O364" s="44">
        <f t="shared" si="192"/>
        <v>1</v>
      </c>
      <c r="P364" s="44">
        <f t="shared" si="193"/>
        <v>10</v>
      </c>
      <c r="Q364" s="44">
        <f t="shared" si="194"/>
        <v>1994</v>
      </c>
    </row>
    <row r="365" spans="1:17" ht="11.25" customHeight="1">
      <c r="A365" s="20" t="s">
        <v>134</v>
      </c>
      <c r="B365" s="20" t="s">
        <v>81</v>
      </c>
      <c r="C365" s="20" t="s">
        <v>146</v>
      </c>
      <c r="E365" s="41">
        <v>1</v>
      </c>
      <c r="G365" s="30">
        <v>34620</v>
      </c>
      <c r="H365" s="30">
        <v>34621</v>
      </c>
      <c r="I365" s="46">
        <v>1</v>
      </c>
      <c r="J365" s="30"/>
      <c r="K365" s="32"/>
      <c r="L365" s="46">
        <v>1</v>
      </c>
      <c r="M365" s="38"/>
      <c r="N365" s="32"/>
      <c r="O365" s="44">
        <f t="shared" si="192"/>
        <v>2</v>
      </c>
      <c r="P365" s="44">
        <f t="shared" si="193"/>
        <v>10</v>
      </c>
      <c r="Q365" s="44">
        <f t="shared" si="194"/>
        <v>1994</v>
      </c>
    </row>
    <row r="366" spans="1:17" ht="11.25" customHeight="1">
      <c r="A366" s="20" t="s">
        <v>134</v>
      </c>
      <c r="B366" s="20" t="s">
        <v>72</v>
      </c>
      <c r="C366" s="20" t="s">
        <v>454</v>
      </c>
      <c r="D366" s="20" t="s">
        <v>50</v>
      </c>
      <c r="E366" s="41">
        <v>1</v>
      </c>
      <c r="G366" s="30">
        <v>34624</v>
      </c>
      <c r="H366" s="30">
        <v>34636</v>
      </c>
      <c r="I366" s="46">
        <v>1</v>
      </c>
      <c r="J366" s="30"/>
      <c r="K366" s="32"/>
      <c r="L366" s="46">
        <v>1</v>
      </c>
      <c r="M366" s="38"/>
      <c r="N366" s="32"/>
      <c r="O366" s="44">
        <f t="shared" si="192"/>
        <v>2</v>
      </c>
      <c r="P366" s="44">
        <f t="shared" si="193"/>
        <v>10</v>
      </c>
      <c r="Q366" s="44">
        <f t="shared" si="194"/>
        <v>1994</v>
      </c>
    </row>
    <row r="367" spans="1:17" ht="11.25" customHeight="1">
      <c r="A367" s="20" t="s">
        <v>134</v>
      </c>
      <c r="B367" s="20" t="s">
        <v>78</v>
      </c>
      <c r="C367" s="20" t="s">
        <v>160</v>
      </c>
      <c r="E367" s="41">
        <v>1</v>
      </c>
      <c r="G367" s="30">
        <v>34624</v>
      </c>
      <c r="H367" s="30"/>
      <c r="I367" s="46">
        <v>1</v>
      </c>
      <c r="J367" s="30"/>
      <c r="K367" s="32"/>
      <c r="L367" s="46">
        <v>1</v>
      </c>
      <c r="M367" s="38"/>
      <c r="N367" s="32"/>
      <c r="O367" s="44">
        <f t="shared" si="192"/>
        <v>2</v>
      </c>
      <c r="P367" s="44">
        <f t="shared" si="193"/>
        <v>10</v>
      </c>
      <c r="Q367" s="44">
        <f t="shared" si="194"/>
        <v>1994</v>
      </c>
    </row>
    <row r="368" spans="1:17" ht="11.25" customHeight="1">
      <c r="A368" s="20" t="s">
        <v>134</v>
      </c>
      <c r="B368" s="20" t="s">
        <v>81</v>
      </c>
      <c r="C368" s="20" t="s">
        <v>176</v>
      </c>
      <c r="D368" s="20" t="s">
        <v>268</v>
      </c>
      <c r="E368" s="41">
        <v>1</v>
      </c>
      <c r="G368" s="30">
        <v>34625</v>
      </c>
      <c r="H368" s="30">
        <v>34627</v>
      </c>
      <c r="I368" s="46">
        <v>1</v>
      </c>
      <c r="J368" s="30"/>
      <c r="K368" s="32"/>
      <c r="L368" s="46">
        <v>1</v>
      </c>
      <c r="M368" s="38"/>
      <c r="N368" s="32"/>
      <c r="O368" s="44">
        <f t="shared" si="192"/>
        <v>2</v>
      </c>
      <c r="P368" s="44">
        <f t="shared" si="193"/>
        <v>10</v>
      </c>
      <c r="Q368" s="44">
        <f t="shared" si="194"/>
        <v>1994</v>
      </c>
    </row>
    <row r="369" spans="1:17" ht="11.25" customHeight="1">
      <c r="A369" s="20" t="s">
        <v>134</v>
      </c>
      <c r="B369" s="20" t="s">
        <v>81</v>
      </c>
      <c r="C369" s="20" t="s">
        <v>192</v>
      </c>
      <c r="D369" s="20" t="s">
        <v>268</v>
      </c>
      <c r="E369" s="41">
        <v>1</v>
      </c>
      <c r="G369" s="30">
        <v>34629</v>
      </c>
      <c r="H369" s="30"/>
      <c r="I369" s="46">
        <v>1</v>
      </c>
      <c r="J369" s="30"/>
      <c r="K369" s="32"/>
      <c r="L369" s="46">
        <v>1</v>
      </c>
      <c r="M369" s="38"/>
      <c r="N369" s="32"/>
      <c r="O369" s="44">
        <f t="shared" si="192"/>
        <v>3</v>
      </c>
      <c r="P369" s="44">
        <f t="shared" si="193"/>
        <v>10</v>
      </c>
      <c r="Q369" s="44">
        <f t="shared" si="194"/>
        <v>1994</v>
      </c>
    </row>
    <row r="370" spans="1:17" ht="11.25" customHeight="1">
      <c r="A370" s="20" t="s">
        <v>134</v>
      </c>
      <c r="B370" s="20" t="s">
        <v>78</v>
      </c>
      <c r="C370" s="20" t="s">
        <v>160</v>
      </c>
      <c r="E370" s="41">
        <v>2</v>
      </c>
      <c r="G370" s="30">
        <v>34634</v>
      </c>
      <c r="H370" s="30"/>
      <c r="I370" s="46">
        <v>1</v>
      </c>
      <c r="J370" s="30"/>
      <c r="K370" s="32"/>
      <c r="L370" s="46">
        <v>1</v>
      </c>
      <c r="M370" s="38"/>
      <c r="N370" s="32"/>
      <c r="O370" s="44">
        <f t="shared" si="192"/>
        <v>3</v>
      </c>
      <c r="P370" s="44">
        <f t="shared" si="193"/>
        <v>10</v>
      </c>
      <c r="Q370" s="44">
        <f t="shared" si="194"/>
        <v>1994</v>
      </c>
    </row>
    <row r="371" spans="1:17" ht="11.25" customHeight="1">
      <c r="A371" s="20" t="s">
        <v>134</v>
      </c>
      <c r="B371" s="20" t="s">
        <v>68</v>
      </c>
      <c r="C371" s="20" t="s">
        <v>560</v>
      </c>
      <c r="E371" s="41">
        <v>1</v>
      </c>
      <c r="G371" s="30">
        <v>34705</v>
      </c>
      <c r="H371" s="30">
        <v>34796</v>
      </c>
      <c r="I371" s="46">
        <v>1</v>
      </c>
      <c r="J371" s="30"/>
      <c r="K371" s="32"/>
      <c r="L371" s="46">
        <v>1</v>
      </c>
      <c r="M371" s="38"/>
      <c r="N371" s="32"/>
      <c r="O371" s="44">
        <f t="shared" si="192"/>
        <v>1</v>
      </c>
      <c r="P371" s="44">
        <f t="shared" si="193"/>
        <v>1</v>
      </c>
      <c r="Q371" s="44">
        <f t="shared" si="194"/>
        <v>1995</v>
      </c>
    </row>
    <row r="372" spans="1:17" ht="11.25" customHeight="1">
      <c r="A372" s="20" t="s">
        <v>134</v>
      </c>
      <c r="B372" s="20" t="s">
        <v>143</v>
      </c>
      <c r="C372" s="20" t="s">
        <v>193</v>
      </c>
      <c r="D372" s="20" t="s">
        <v>164</v>
      </c>
      <c r="E372" s="41">
        <v>1</v>
      </c>
      <c r="G372" s="30">
        <v>34804</v>
      </c>
      <c r="H372" s="30"/>
      <c r="I372" s="46">
        <v>1</v>
      </c>
      <c r="J372" s="30"/>
      <c r="K372" s="32"/>
      <c r="L372" s="46">
        <v>1</v>
      </c>
      <c r="M372" s="38"/>
      <c r="N372" s="32"/>
      <c r="O372" s="44">
        <f t="shared" si="192"/>
        <v>2</v>
      </c>
      <c r="P372" s="44">
        <f t="shared" si="193"/>
        <v>4</v>
      </c>
      <c r="Q372" s="44">
        <f t="shared" si="194"/>
        <v>1995</v>
      </c>
    </row>
    <row r="373" spans="1:17" ht="11.25" customHeight="1">
      <c r="A373" s="20" t="s">
        <v>134</v>
      </c>
      <c r="B373" s="20" t="s">
        <v>78</v>
      </c>
      <c r="C373" s="20" t="s">
        <v>347</v>
      </c>
      <c r="D373" s="20" t="s">
        <v>160</v>
      </c>
      <c r="E373" s="41">
        <v>1</v>
      </c>
      <c r="G373" s="30">
        <v>34947</v>
      </c>
      <c r="H373" s="30">
        <v>34951</v>
      </c>
      <c r="I373" s="46">
        <v>1</v>
      </c>
      <c r="J373" s="30"/>
      <c r="K373" s="32"/>
      <c r="L373" s="46">
        <v>1</v>
      </c>
      <c r="M373" s="38"/>
      <c r="N373" s="32"/>
      <c r="O373" s="44">
        <f t="shared" si="192"/>
        <v>1</v>
      </c>
      <c r="P373" s="44">
        <f t="shared" si="193"/>
        <v>9</v>
      </c>
      <c r="Q373" s="44">
        <f t="shared" si="194"/>
        <v>1995</v>
      </c>
    </row>
    <row r="374" spans="1:17" ht="11.25" customHeight="1">
      <c r="A374" s="20" t="s">
        <v>134</v>
      </c>
      <c r="B374" s="20" t="s">
        <v>78</v>
      </c>
      <c r="C374" s="20" t="s">
        <v>160</v>
      </c>
      <c r="E374" s="41">
        <v>1</v>
      </c>
      <c r="G374" s="30">
        <v>34950</v>
      </c>
      <c r="H374" s="30"/>
      <c r="I374" s="46">
        <v>1</v>
      </c>
      <c r="J374" s="30"/>
      <c r="K374" s="32"/>
      <c r="L374" s="46">
        <v>1</v>
      </c>
      <c r="M374" s="38"/>
      <c r="N374" s="32"/>
      <c r="O374" s="44">
        <f t="shared" si="192"/>
        <v>1</v>
      </c>
      <c r="P374" s="44">
        <f t="shared" si="193"/>
        <v>9</v>
      </c>
      <c r="Q374" s="44">
        <f t="shared" si="194"/>
        <v>1995</v>
      </c>
    </row>
    <row r="375" spans="1:17" ht="11.25" customHeight="1">
      <c r="A375" s="20" t="s">
        <v>134</v>
      </c>
      <c r="B375" s="20" t="s">
        <v>81</v>
      </c>
      <c r="C375" s="20" t="s">
        <v>146</v>
      </c>
      <c r="E375" s="41">
        <v>1</v>
      </c>
      <c r="G375" s="30">
        <v>34950</v>
      </c>
      <c r="H375" s="30"/>
      <c r="I375" s="46">
        <v>1</v>
      </c>
      <c r="J375" s="30"/>
      <c r="K375" s="32"/>
      <c r="L375" s="46">
        <v>1</v>
      </c>
      <c r="M375" s="38"/>
      <c r="N375" s="32"/>
      <c r="O375" s="44">
        <f t="shared" si="192"/>
        <v>1</v>
      </c>
      <c r="P375" s="44">
        <f t="shared" si="193"/>
        <v>9</v>
      </c>
      <c r="Q375" s="44">
        <f t="shared" si="194"/>
        <v>1995</v>
      </c>
    </row>
    <row r="376" spans="1:17" ht="11.25" customHeight="1">
      <c r="A376" s="20" t="s">
        <v>134</v>
      </c>
      <c r="B376" s="20" t="s">
        <v>72</v>
      </c>
      <c r="C376" s="20" t="s">
        <v>50</v>
      </c>
      <c r="E376" s="41">
        <v>1</v>
      </c>
      <c r="G376" s="30">
        <v>34951</v>
      </c>
      <c r="H376" s="30"/>
      <c r="I376" s="46">
        <v>1</v>
      </c>
      <c r="J376" s="30"/>
      <c r="K376" s="32"/>
      <c r="L376" s="46">
        <v>1</v>
      </c>
      <c r="M376" s="38"/>
      <c r="N376" s="32"/>
      <c r="O376" s="44">
        <f t="shared" si="192"/>
        <v>1</v>
      </c>
      <c r="P376" s="44">
        <f t="shared" si="193"/>
        <v>9</v>
      </c>
      <c r="Q376" s="44">
        <f t="shared" si="194"/>
        <v>1995</v>
      </c>
    </row>
    <row r="377" spans="1:17" ht="11.25" customHeight="1">
      <c r="A377" s="20" t="s">
        <v>134</v>
      </c>
      <c r="B377" s="20" t="s">
        <v>81</v>
      </c>
      <c r="C377" s="20" t="s">
        <v>194</v>
      </c>
      <c r="D377" s="20" t="s">
        <v>268</v>
      </c>
      <c r="E377" s="41">
        <v>1</v>
      </c>
      <c r="G377" s="30">
        <v>34951</v>
      </c>
      <c r="H377" s="30"/>
      <c r="I377" s="46">
        <v>1</v>
      </c>
      <c r="J377" s="30"/>
      <c r="K377" s="32"/>
      <c r="L377" s="46">
        <v>1</v>
      </c>
      <c r="M377" s="38"/>
      <c r="N377" s="32"/>
      <c r="O377" s="44">
        <f t="shared" si="192"/>
        <v>1</v>
      </c>
      <c r="P377" s="44">
        <f t="shared" si="193"/>
        <v>9</v>
      </c>
      <c r="Q377" s="44">
        <f t="shared" si="194"/>
        <v>1995</v>
      </c>
    </row>
    <row r="378" spans="1:17" ht="11.25" customHeight="1">
      <c r="A378" s="20" t="s">
        <v>134</v>
      </c>
      <c r="B378" s="20" t="s">
        <v>81</v>
      </c>
      <c r="C378" s="20" t="s">
        <v>147</v>
      </c>
      <c r="E378" s="41">
        <v>1</v>
      </c>
      <c r="G378" s="30">
        <v>34953</v>
      </c>
      <c r="H378" s="30">
        <v>34954</v>
      </c>
      <c r="I378" s="46">
        <v>1</v>
      </c>
      <c r="J378" s="30"/>
      <c r="K378" s="32"/>
      <c r="L378" s="46">
        <v>1</v>
      </c>
      <c r="M378" s="38"/>
      <c r="N378" s="32"/>
      <c r="O378" s="44">
        <f t="shared" si="192"/>
        <v>2</v>
      </c>
      <c r="P378" s="44">
        <f t="shared" si="193"/>
        <v>9</v>
      </c>
      <c r="Q378" s="44">
        <f t="shared" si="194"/>
        <v>1995</v>
      </c>
    </row>
    <row r="379" spans="1:17" ht="11.25" customHeight="1">
      <c r="A379" s="20" t="s">
        <v>134</v>
      </c>
      <c r="B379" s="20" t="s">
        <v>81</v>
      </c>
      <c r="C379" s="20" t="s">
        <v>177</v>
      </c>
      <c r="E379" s="41">
        <v>1</v>
      </c>
      <c r="G379" s="30">
        <v>34953</v>
      </c>
      <c r="H379" s="30"/>
      <c r="I379" s="46">
        <v>1</v>
      </c>
      <c r="J379" s="30"/>
      <c r="K379" s="32"/>
      <c r="L379" s="46">
        <v>1</v>
      </c>
      <c r="M379" s="38"/>
      <c r="N379" s="32"/>
      <c r="O379" s="44">
        <f t="shared" si="192"/>
        <v>2</v>
      </c>
      <c r="P379" s="44">
        <f t="shared" si="193"/>
        <v>9</v>
      </c>
      <c r="Q379" s="44">
        <f t="shared" si="194"/>
        <v>1995</v>
      </c>
    </row>
    <row r="380" spans="1:17" ht="11.25" customHeight="1">
      <c r="A380" s="20" t="s">
        <v>134</v>
      </c>
      <c r="B380" s="20" t="s">
        <v>81</v>
      </c>
      <c r="C380" s="20" t="s">
        <v>195</v>
      </c>
      <c r="D380" s="20" t="s">
        <v>149</v>
      </c>
      <c r="E380" s="41">
        <v>1</v>
      </c>
      <c r="G380" s="30">
        <v>34954</v>
      </c>
      <c r="H380" s="30"/>
      <c r="I380" s="46">
        <v>1</v>
      </c>
      <c r="J380" s="30"/>
      <c r="K380" s="32"/>
      <c r="L380" s="46">
        <v>1</v>
      </c>
      <c r="M380" s="38"/>
      <c r="N380" s="32"/>
      <c r="O380" s="44">
        <f t="shared" si="192"/>
        <v>2</v>
      </c>
      <c r="P380" s="44">
        <f t="shared" si="193"/>
        <v>9</v>
      </c>
      <c r="Q380" s="44">
        <f t="shared" si="194"/>
        <v>1995</v>
      </c>
    </row>
    <row r="381" spans="1:17" ht="11.25" customHeight="1">
      <c r="A381" s="20" t="s">
        <v>134</v>
      </c>
      <c r="B381" s="20" t="s">
        <v>72</v>
      </c>
      <c r="C381" s="20" t="s">
        <v>50</v>
      </c>
      <c r="E381" s="41">
        <v>3</v>
      </c>
      <c r="G381" s="30">
        <v>34955</v>
      </c>
      <c r="H381" s="30">
        <v>34959</v>
      </c>
      <c r="I381" s="46">
        <v>1</v>
      </c>
      <c r="J381" s="30"/>
      <c r="K381" s="32"/>
      <c r="L381" s="46">
        <v>1</v>
      </c>
      <c r="M381" s="38"/>
      <c r="N381" s="32"/>
      <c r="O381" s="44">
        <f t="shared" si="192"/>
        <v>2</v>
      </c>
      <c r="P381" s="44">
        <f t="shared" si="193"/>
        <v>9</v>
      </c>
      <c r="Q381" s="44">
        <f t="shared" si="194"/>
        <v>1995</v>
      </c>
    </row>
    <row r="382" spans="1:17" ht="11.25" customHeight="1">
      <c r="A382" s="20" t="s">
        <v>134</v>
      </c>
      <c r="B382" s="20" t="s">
        <v>81</v>
      </c>
      <c r="C382" s="20" t="s">
        <v>146</v>
      </c>
      <c r="E382" s="41">
        <v>1</v>
      </c>
      <c r="G382" s="30">
        <v>34957</v>
      </c>
      <c r="H382" s="30"/>
      <c r="I382" s="46">
        <v>1</v>
      </c>
      <c r="J382" s="30"/>
      <c r="K382" s="32"/>
      <c r="L382" s="46">
        <v>1</v>
      </c>
      <c r="M382" s="38"/>
      <c r="N382" s="32"/>
      <c r="O382" s="44">
        <f t="shared" si="192"/>
        <v>2</v>
      </c>
      <c r="P382" s="44">
        <f t="shared" si="193"/>
        <v>9</v>
      </c>
      <c r="Q382" s="44">
        <f t="shared" si="194"/>
        <v>1995</v>
      </c>
    </row>
    <row r="383" spans="1:17" ht="11.25" customHeight="1">
      <c r="A383" s="20" t="s">
        <v>134</v>
      </c>
      <c r="B383" s="20" t="s">
        <v>81</v>
      </c>
      <c r="C383" s="20" t="s">
        <v>196</v>
      </c>
      <c r="D383" s="20" t="s">
        <v>268</v>
      </c>
      <c r="E383" s="41">
        <v>1</v>
      </c>
      <c r="G383" s="30">
        <v>34961</v>
      </c>
      <c r="H383" s="30">
        <v>34972</v>
      </c>
      <c r="I383" s="46">
        <v>1</v>
      </c>
      <c r="J383" s="30"/>
      <c r="K383" s="32" t="s">
        <v>428</v>
      </c>
      <c r="L383" s="46">
        <v>1</v>
      </c>
      <c r="M383" s="38"/>
      <c r="N383" s="32"/>
      <c r="O383" s="44">
        <f t="shared" si="192"/>
        <v>2</v>
      </c>
      <c r="P383" s="44">
        <f t="shared" si="193"/>
        <v>9</v>
      </c>
      <c r="Q383" s="44">
        <f t="shared" si="194"/>
        <v>1995</v>
      </c>
    </row>
    <row r="384" spans="1:17" ht="11.25" customHeight="1">
      <c r="A384" s="20" t="s">
        <v>134</v>
      </c>
      <c r="B384" s="20" t="s">
        <v>81</v>
      </c>
      <c r="C384" s="20" t="s">
        <v>486</v>
      </c>
      <c r="E384" s="41">
        <v>1</v>
      </c>
      <c r="G384" s="30">
        <v>34974</v>
      </c>
      <c r="H384" s="30">
        <v>34979</v>
      </c>
      <c r="I384" s="46">
        <v>1</v>
      </c>
      <c r="J384" s="30"/>
      <c r="K384" s="32"/>
      <c r="L384" s="46">
        <v>1</v>
      </c>
      <c r="M384" s="38"/>
      <c r="N384" s="32"/>
      <c r="O384" s="44">
        <f t="shared" si="192"/>
        <v>1</v>
      </c>
      <c r="P384" s="44">
        <f t="shared" si="193"/>
        <v>10</v>
      </c>
      <c r="Q384" s="44">
        <f t="shared" si="194"/>
        <v>1995</v>
      </c>
    </row>
    <row r="385" spans="1:17" ht="11.25" customHeight="1">
      <c r="A385" s="20" t="s">
        <v>134</v>
      </c>
      <c r="B385" s="20" t="s">
        <v>81</v>
      </c>
      <c r="C385" s="20" t="s">
        <v>486</v>
      </c>
      <c r="E385" s="41">
        <v>1</v>
      </c>
      <c r="G385" s="30">
        <v>34975</v>
      </c>
      <c r="H385" s="30"/>
      <c r="I385" s="46">
        <v>1</v>
      </c>
      <c r="J385" s="30"/>
      <c r="K385" s="32"/>
      <c r="L385" s="46">
        <v>1</v>
      </c>
      <c r="M385" s="38"/>
      <c r="N385" s="32"/>
      <c r="O385" s="44">
        <f t="shared" si="192"/>
        <v>1</v>
      </c>
      <c r="P385" s="44">
        <f t="shared" si="193"/>
        <v>10</v>
      </c>
      <c r="Q385" s="44">
        <f t="shared" si="194"/>
        <v>1995</v>
      </c>
    </row>
    <row r="386" spans="1:17" ht="11.25" customHeight="1">
      <c r="A386" s="20" t="s">
        <v>134</v>
      </c>
      <c r="B386" s="20" t="s">
        <v>72</v>
      </c>
      <c r="C386" s="20" t="s">
        <v>50</v>
      </c>
      <c r="E386" s="41">
        <v>1</v>
      </c>
      <c r="G386" s="30">
        <v>34978</v>
      </c>
      <c r="H386" s="30"/>
      <c r="I386" s="46">
        <v>1</v>
      </c>
      <c r="J386" s="30"/>
      <c r="K386" s="32"/>
      <c r="L386" s="46">
        <v>1</v>
      </c>
      <c r="M386" s="38"/>
      <c r="N386" s="32"/>
      <c r="O386" s="44">
        <f t="shared" si="192"/>
        <v>1</v>
      </c>
      <c r="P386" s="44">
        <f t="shared" si="193"/>
        <v>10</v>
      </c>
      <c r="Q386" s="44">
        <f t="shared" si="194"/>
        <v>1995</v>
      </c>
    </row>
    <row r="387" spans="1:17" ht="11.25" customHeight="1">
      <c r="A387" s="20" t="s">
        <v>134</v>
      </c>
      <c r="B387" s="20" t="s">
        <v>81</v>
      </c>
      <c r="C387" s="20" t="s">
        <v>486</v>
      </c>
      <c r="E387" s="41">
        <v>1</v>
      </c>
      <c r="G387" s="30">
        <v>34978</v>
      </c>
      <c r="H387" s="30"/>
      <c r="I387" s="46">
        <v>1</v>
      </c>
      <c r="J387" s="30"/>
      <c r="K387" s="32"/>
      <c r="L387" s="46">
        <v>1</v>
      </c>
      <c r="M387" s="38"/>
      <c r="N387" s="32"/>
      <c r="O387" s="44">
        <f t="shared" si="192"/>
        <v>1</v>
      </c>
      <c r="P387" s="44">
        <f t="shared" si="193"/>
        <v>10</v>
      </c>
      <c r="Q387" s="44">
        <f t="shared" si="194"/>
        <v>1995</v>
      </c>
    </row>
    <row r="388" spans="1:17" ht="11.25" customHeight="1">
      <c r="A388" s="20" t="s">
        <v>134</v>
      </c>
      <c r="B388" s="20" t="s">
        <v>81</v>
      </c>
      <c r="C388" s="20" t="s">
        <v>486</v>
      </c>
      <c r="E388" s="41">
        <v>1</v>
      </c>
      <c r="G388" s="30">
        <v>34979</v>
      </c>
      <c r="H388" s="30">
        <v>34980</v>
      </c>
      <c r="I388" s="46">
        <v>1</v>
      </c>
      <c r="J388" s="30"/>
      <c r="K388" s="32"/>
      <c r="L388" s="46">
        <v>1</v>
      </c>
      <c r="M388" s="38"/>
      <c r="N388" s="32"/>
      <c r="O388" s="44">
        <f t="shared" si="192"/>
        <v>1</v>
      </c>
      <c r="P388" s="44">
        <f t="shared" si="193"/>
        <v>10</v>
      </c>
      <c r="Q388" s="44">
        <f t="shared" si="194"/>
        <v>1995</v>
      </c>
    </row>
    <row r="389" spans="1:17" ht="11.25" customHeight="1">
      <c r="A389" s="20" t="s">
        <v>134</v>
      </c>
      <c r="B389" s="20" t="s">
        <v>72</v>
      </c>
      <c r="C389" s="20" t="s">
        <v>50</v>
      </c>
      <c r="E389" s="41">
        <v>2</v>
      </c>
      <c r="G389" s="30">
        <v>34983</v>
      </c>
      <c r="H389" s="30"/>
      <c r="I389" s="46">
        <v>1</v>
      </c>
      <c r="J389" s="30"/>
      <c r="K389" s="32"/>
      <c r="L389" s="46">
        <v>1</v>
      </c>
      <c r="M389" s="38"/>
      <c r="N389" s="32"/>
      <c r="O389" s="44">
        <f t="shared" si="192"/>
        <v>2</v>
      </c>
      <c r="P389" s="44">
        <f t="shared" si="193"/>
        <v>10</v>
      </c>
      <c r="Q389" s="44">
        <f t="shared" si="194"/>
        <v>1995</v>
      </c>
    </row>
    <row r="390" spans="1:17" ht="11.25" customHeight="1">
      <c r="A390" s="20" t="s">
        <v>134</v>
      </c>
      <c r="B390" s="20" t="s">
        <v>81</v>
      </c>
      <c r="C390" s="20" t="s">
        <v>177</v>
      </c>
      <c r="E390" s="41">
        <v>1</v>
      </c>
      <c r="G390" s="30">
        <v>34985</v>
      </c>
      <c r="H390" s="30"/>
      <c r="I390" s="46">
        <v>1</v>
      </c>
      <c r="J390" s="30"/>
      <c r="K390" s="32"/>
      <c r="L390" s="46">
        <v>1</v>
      </c>
      <c r="M390" s="38"/>
      <c r="N390" s="32"/>
      <c r="O390" s="44">
        <f t="shared" si="192"/>
        <v>2</v>
      </c>
      <c r="P390" s="44">
        <f t="shared" si="193"/>
        <v>10</v>
      </c>
      <c r="Q390" s="44">
        <f t="shared" si="194"/>
        <v>1995</v>
      </c>
    </row>
    <row r="391" spans="1:17" ht="11.25" customHeight="1">
      <c r="A391" s="20" t="s">
        <v>134</v>
      </c>
      <c r="B391" s="20" t="s">
        <v>72</v>
      </c>
      <c r="C391" s="20" t="s">
        <v>327</v>
      </c>
      <c r="D391" s="20" t="s">
        <v>50</v>
      </c>
      <c r="E391" s="41">
        <v>1</v>
      </c>
      <c r="G391" s="30">
        <v>35001</v>
      </c>
      <c r="H391" s="30">
        <v>35002</v>
      </c>
      <c r="I391" s="46">
        <v>1</v>
      </c>
      <c r="J391" s="30"/>
      <c r="K391" s="32"/>
      <c r="L391" s="46">
        <v>1</v>
      </c>
      <c r="M391" s="38"/>
      <c r="N391" s="32"/>
      <c r="O391" s="44">
        <f t="shared" si="192"/>
        <v>3</v>
      </c>
      <c r="P391" s="44">
        <f t="shared" si="193"/>
        <v>10</v>
      </c>
      <c r="Q391" s="44">
        <f t="shared" si="194"/>
        <v>1995</v>
      </c>
    </row>
    <row r="392" spans="1:17" ht="11.25" customHeight="1">
      <c r="A392" s="20" t="s">
        <v>134</v>
      </c>
      <c r="B392" s="20" t="s">
        <v>78</v>
      </c>
      <c r="C392" s="20" t="s">
        <v>487</v>
      </c>
      <c r="D392" s="20" t="s">
        <v>268</v>
      </c>
      <c r="E392" s="41">
        <v>1</v>
      </c>
      <c r="G392" s="30">
        <v>35004</v>
      </c>
      <c r="H392" s="30">
        <v>35005</v>
      </c>
      <c r="I392" s="46">
        <v>1</v>
      </c>
      <c r="J392" s="30"/>
      <c r="K392" s="32"/>
      <c r="L392" s="46">
        <v>1</v>
      </c>
      <c r="M392" s="38"/>
      <c r="N392" s="32"/>
      <c r="O392" s="44">
        <f t="shared" si="192"/>
        <v>1</v>
      </c>
      <c r="P392" s="44">
        <f t="shared" si="193"/>
        <v>11</v>
      </c>
      <c r="Q392" s="44">
        <f t="shared" si="194"/>
        <v>1995</v>
      </c>
    </row>
    <row r="393" spans="1:17" ht="11.25" customHeight="1">
      <c r="A393" s="20" t="s">
        <v>134</v>
      </c>
      <c r="B393" s="20" t="s">
        <v>72</v>
      </c>
      <c r="C393" s="20" t="s">
        <v>454</v>
      </c>
      <c r="D393" s="20" t="s">
        <v>50</v>
      </c>
      <c r="E393" s="41">
        <v>1</v>
      </c>
      <c r="G393" s="30">
        <v>35186</v>
      </c>
      <c r="H393" s="30">
        <v>35191</v>
      </c>
      <c r="I393" s="46">
        <v>1</v>
      </c>
      <c r="J393" s="30"/>
      <c r="K393" s="32"/>
      <c r="L393" s="46">
        <v>1</v>
      </c>
      <c r="M393" s="38"/>
      <c r="N393" s="32"/>
      <c r="O393" s="44">
        <f t="shared" si="192"/>
        <v>1</v>
      </c>
      <c r="P393" s="44">
        <f t="shared" si="193"/>
        <v>5</v>
      </c>
      <c r="Q393" s="44">
        <f t="shared" si="194"/>
        <v>1996</v>
      </c>
    </row>
    <row r="394" spans="1:17" ht="11.25" customHeight="1">
      <c r="A394" s="20" t="s">
        <v>134</v>
      </c>
      <c r="B394" s="20" t="s">
        <v>68</v>
      </c>
      <c r="C394" s="20" t="s">
        <v>197</v>
      </c>
      <c r="E394" s="41">
        <v>1</v>
      </c>
      <c r="G394" s="30">
        <v>35207</v>
      </c>
      <c r="H394" s="30"/>
      <c r="I394" s="46">
        <v>1</v>
      </c>
      <c r="J394" s="30"/>
      <c r="K394" s="32"/>
      <c r="L394" s="46">
        <v>1</v>
      </c>
      <c r="M394" s="38"/>
      <c r="N394" s="32"/>
      <c r="O394" s="44">
        <f t="shared" si="192"/>
        <v>3</v>
      </c>
      <c r="P394" s="44">
        <f t="shared" si="193"/>
        <v>5</v>
      </c>
      <c r="Q394" s="44">
        <f t="shared" si="194"/>
        <v>1996</v>
      </c>
    </row>
    <row r="395" spans="1:17" ht="11.25" customHeight="1">
      <c r="A395" s="20" t="s">
        <v>134</v>
      </c>
      <c r="B395" s="20" t="s">
        <v>81</v>
      </c>
      <c r="C395" s="20" t="s">
        <v>146</v>
      </c>
      <c r="E395" s="41">
        <v>1</v>
      </c>
      <c r="G395" s="30">
        <v>35209</v>
      </c>
      <c r="H395" s="30"/>
      <c r="I395" s="46">
        <v>1</v>
      </c>
      <c r="J395" s="30"/>
      <c r="K395" s="32"/>
      <c r="L395" s="46">
        <v>1</v>
      </c>
      <c r="M395" s="38"/>
      <c r="N395" s="32"/>
      <c r="O395" s="44">
        <f t="shared" si="192"/>
        <v>3</v>
      </c>
      <c r="P395" s="44">
        <f t="shared" si="193"/>
        <v>5</v>
      </c>
      <c r="Q395" s="44">
        <f t="shared" si="194"/>
        <v>1996</v>
      </c>
    </row>
    <row r="396" spans="1:17" ht="11.25" customHeight="1">
      <c r="A396" s="20" t="s">
        <v>134</v>
      </c>
      <c r="B396" s="20" t="s">
        <v>72</v>
      </c>
      <c r="C396" s="20" t="s">
        <v>488</v>
      </c>
      <c r="D396" s="20" t="s">
        <v>50</v>
      </c>
      <c r="E396" s="41">
        <v>1</v>
      </c>
      <c r="G396" s="30">
        <v>35315</v>
      </c>
      <c r="H396" s="30"/>
      <c r="I396" s="46">
        <v>1</v>
      </c>
      <c r="J396" s="30"/>
      <c r="K396" s="32"/>
      <c r="L396" s="46">
        <v>1</v>
      </c>
      <c r="M396" s="38"/>
      <c r="N396" s="32"/>
      <c r="O396" s="44">
        <f t="shared" si="192"/>
        <v>1</v>
      </c>
      <c r="P396" s="44">
        <f t="shared" si="193"/>
        <v>9</v>
      </c>
      <c r="Q396" s="44">
        <f t="shared" si="194"/>
        <v>1996</v>
      </c>
    </row>
    <row r="397" spans="1:17" ht="11.25" customHeight="1">
      <c r="A397" s="20" t="s">
        <v>134</v>
      </c>
      <c r="B397" s="20" t="s">
        <v>81</v>
      </c>
      <c r="C397" s="20" t="s">
        <v>198</v>
      </c>
      <c r="D397" s="20" t="s">
        <v>268</v>
      </c>
      <c r="E397" s="41">
        <v>1</v>
      </c>
      <c r="G397" s="30">
        <v>35326</v>
      </c>
      <c r="H397" s="30"/>
      <c r="I397" s="46">
        <v>1</v>
      </c>
      <c r="J397" s="30"/>
      <c r="K397" s="32"/>
      <c r="L397" s="46">
        <v>1</v>
      </c>
      <c r="M397" s="38"/>
      <c r="N397" s="32"/>
      <c r="O397" s="44">
        <f t="shared" si="192"/>
        <v>2</v>
      </c>
      <c r="P397" s="44">
        <f t="shared" si="193"/>
        <v>9</v>
      </c>
      <c r="Q397" s="44">
        <f t="shared" si="194"/>
        <v>1996</v>
      </c>
    </row>
    <row r="398" spans="1:17" ht="11.25" customHeight="1">
      <c r="A398" s="20" t="s">
        <v>134</v>
      </c>
      <c r="B398" s="20" t="s">
        <v>81</v>
      </c>
      <c r="C398" s="20" t="s">
        <v>177</v>
      </c>
      <c r="E398" s="41">
        <v>1</v>
      </c>
      <c r="G398" s="30">
        <v>35326</v>
      </c>
      <c r="H398" s="30">
        <v>35327</v>
      </c>
      <c r="I398" s="46">
        <v>1</v>
      </c>
      <c r="J398" s="30"/>
      <c r="K398" s="32"/>
      <c r="L398" s="46">
        <v>1</v>
      </c>
      <c r="M398" s="38"/>
      <c r="N398" s="32"/>
      <c r="O398" s="44">
        <f t="shared" si="192"/>
        <v>2</v>
      </c>
      <c r="P398" s="44">
        <f t="shared" si="193"/>
        <v>9</v>
      </c>
      <c r="Q398" s="44">
        <f t="shared" si="194"/>
        <v>1996</v>
      </c>
    </row>
    <row r="399" spans="1:17" ht="11.25" customHeight="1">
      <c r="A399" s="20" t="s">
        <v>134</v>
      </c>
      <c r="B399" s="20" t="s">
        <v>72</v>
      </c>
      <c r="C399" s="20" t="s">
        <v>489</v>
      </c>
      <c r="D399" s="20" t="s">
        <v>50</v>
      </c>
      <c r="E399" s="41">
        <v>1</v>
      </c>
      <c r="G399" s="30">
        <v>35327</v>
      </c>
      <c r="H399" s="30">
        <v>35330</v>
      </c>
      <c r="I399" s="46">
        <v>1</v>
      </c>
      <c r="J399" s="30"/>
      <c r="K399" s="32"/>
      <c r="L399" s="46">
        <v>1</v>
      </c>
      <c r="M399" s="38"/>
      <c r="N399" s="32"/>
      <c r="O399" s="44">
        <f t="shared" si="192"/>
        <v>2</v>
      </c>
      <c r="P399" s="44">
        <f t="shared" si="193"/>
        <v>9</v>
      </c>
      <c r="Q399" s="44">
        <f t="shared" si="194"/>
        <v>1996</v>
      </c>
    </row>
    <row r="400" spans="1:17" ht="11.25" customHeight="1">
      <c r="A400" s="20" t="s">
        <v>134</v>
      </c>
      <c r="B400" s="20" t="s">
        <v>81</v>
      </c>
      <c r="C400" s="20" t="s">
        <v>561</v>
      </c>
      <c r="D400" s="20" t="s">
        <v>268</v>
      </c>
      <c r="E400" s="41">
        <v>1</v>
      </c>
      <c r="G400" s="30">
        <v>35328</v>
      </c>
      <c r="H400" s="30"/>
      <c r="I400" s="46">
        <v>1</v>
      </c>
      <c r="J400" s="30"/>
      <c r="K400" s="32"/>
      <c r="L400" s="46">
        <v>1</v>
      </c>
      <c r="M400" s="38"/>
      <c r="N400" s="32"/>
      <c r="O400" s="44">
        <f t="shared" si="192"/>
        <v>2</v>
      </c>
      <c r="P400" s="44">
        <f t="shared" si="193"/>
        <v>9</v>
      </c>
      <c r="Q400" s="44">
        <f t="shared" si="194"/>
        <v>1996</v>
      </c>
    </row>
    <row r="401" spans="1:17" ht="11.25" customHeight="1">
      <c r="A401" s="20" t="s">
        <v>134</v>
      </c>
      <c r="B401" s="20" t="s">
        <v>78</v>
      </c>
      <c r="C401" s="20" t="s">
        <v>490</v>
      </c>
      <c r="D401" s="20" t="s">
        <v>199</v>
      </c>
      <c r="E401" s="41">
        <v>1</v>
      </c>
      <c r="G401" s="30">
        <v>35330</v>
      </c>
      <c r="H401" s="30"/>
      <c r="I401" s="46">
        <v>1</v>
      </c>
      <c r="J401" s="30"/>
      <c r="K401" s="32" t="s">
        <v>200</v>
      </c>
      <c r="L401" s="46">
        <v>1</v>
      </c>
      <c r="M401" s="38"/>
      <c r="N401" s="32"/>
      <c r="O401" s="44">
        <f t="shared" si="192"/>
        <v>3</v>
      </c>
      <c r="P401" s="44">
        <f t="shared" si="193"/>
        <v>9</v>
      </c>
      <c r="Q401" s="44">
        <f t="shared" si="194"/>
        <v>1996</v>
      </c>
    </row>
    <row r="402" spans="1:17" ht="11.25" customHeight="1">
      <c r="A402" s="20" t="s">
        <v>134</v>
      </c>
      <c r="B402" s="20" t="s">
        <v>81</v>
      </c>
      <c r="C402" s="20" t="s">
        <v>201</v>
      </c>
      <c r="D402" s="20" t="s">
        <v>268</v>
      </c>
      <c r="E402" s="41">
        <v>1</v>
      </c>
      <c r="G402" s="30">
        <v>35331</v>
      </c>
      <c r="H402" s="30"/>
      <c r="I402" s="46">
        <v>1</v>
      </c>
      <c r="J402" s="30"/>
      <c r="K402" s="32"/>
      <c r="L402" s="46">
        <v>1</v>
      </c>
      <c r="M402" s="38"/>
      <c r="N402" s="32"/>
      <c r="O402" s="44">
        <f t="shared" si="192"/>
        <v>3</v>
      </c>
      <c r="P402" s="44">
        <f t="shared" si="193"/>
        <v>9</v>
      </c>
      <c r="Q402" s="44">
        <f t="shared" si="194"/>
        <v>1996</v>
      </c>
    </row>
    <row r="403" spans="1:17" ht="11.25" customHeight="1">
      <c r="A403" s="20" t="s">
        <v>134</v>
      </c>
      <c r="B403" s="20" t="s">
        <v>81</v>
      </c>
      <c r="C403" s="20" t="s">
        <v>177</v>
      </c>
      <c r="E403" s="41">
        <v>1</v>
      </c>
      <c r="G403" s="30">
        <v>35333</v>
      </c>
      <c r="H403" s="30">
        <v>35339</v>
      </c>
      <c r="I403" s="46">
        <v>1</v>
      </c>
      <c r="J403" s="30"/>
      <c r="K403" s="32"/>
      <c r="L403" s="46">
        <v>1</v>
      </c>
      <c r="M403" s="38"/>
      <c r="N403" s="32"/>
      <c r="O403" s="44">
        <f t="shared" si="192"/>
        <v>3</v>
      </c>
      <c r="P403" s="44">
        <f t="shared" si="193"/>
        <v>9</v>
      </c>
      <c r="Q403" s="44">
        <f t="shared" si="194"/>
        <v>1996</v>
      </c>
    </row>
    <row r="404" spans="1:17" ht="11.25" customHeight="1">
      <c r="A404" s="20" t="s">
        <v>134</v>
      </c>
      <c r="B404" s="20" t="s">
        <v>72</v>
      </c>
      <c r="C404" s="20" t="s">
        <v>50</v>
      </c>
      <c r="E404" s="41">
        <v>1</v>
      </c>
      <c r="G404" s="30">
        <v>35334</v>
      </c>
      <c r="H404" s="30">
        <v>35336</v>
      </c>
      <c r="I404" s="46">
        <v>1</v>
      </c>
      <c r="J404" s="30"/>
      <c r="K404" s="32"/>
      <c r="L404" s="46">
        <v>1</v>
      </c>
      <c r="M404" s="38"/>
      <c r="N404" s="32"/>
      <c r="O404" s="44">
        <f t="shared" si="192"/>
        <v>3</v>
      </c>
      <c r="P404" s="44">
        <f t="shared" si="193"/>
        <v>9</v>
      </c>
      <c r="Q404" s="44">
        <f t="shared" si="194"/>
        <v>1996</v>
      </c>
    </row>
    <row r="405" spans="1:17" ht="11.25" customHeight="1">
      <c r="A405" s="20" t="s">
        <v>134</v>
      </c>
      <c r="B405" s="20" t="s">
        <v>81</v>
      </c>
      <c r="C405" s="20" t="s">
        <v>146</v>
      </c>
      <c r="E405" s="41">
        <v>1</v>
      </c>
      <c r="G405" s="30">
        <v>35335</v>
      </c>
      <c r="H405" s="30">
        <v>35338</v>
      </c>
      <c r="I405" s="46">
        <v>1</v>
      </c>
      <c r="J405" s="30"/>
      <c r="K405" s="32"/>
      <c r="L405" s="46">
        <v>1</v>
      </c>
      <c r="M405" s="38"/>
      <c r="N405" s="32"/>
      <c r="O405" s="44">
        <f t="shared" si="192"/>
        <v>3</v>
      </c>
      <c r="P405" s="44">
        <f t="shared" si="193"/>
        <v>9</v>
      </c>
      <c r="Q405" s="44">
        <f t="shared" si="194"/>
        <v>1996</v>
      </c>
    </row>
    <row r="406" spans="1:17" ht="11.25" customHeight="1">
      <c r="A406" s="20" t="s">
        <v>134</v>
      </c>
      <c r="B406" s="20" t="s">
        <v>81</v>
      </c>
      <c r="C406" s="20" t="s">
        <v>202</v>
      </c>
      <c r="D406" s="20" t="s">
        <v>268</v>
      </c>
      <c r="E406" s="41">
        <v>1</v>
      </c>
      <c r="G406" s="30">
        <v>35339</v>
      </c>
      <c r="H406" s="30"/>
      <c r="I406" s="46">
        <v>1</v>
      </c>
      <c r="J406" s="30"/>
      <c r="K406" s="32"/>
      <c r="L406" s="46">
        <v>1</v>
      </c>
      <c r="M406" s="38"/>
      <c r="N406" s="32"/>
      <c r="O406" s="44">
        <f t="shared" si="192"/>
        <v>1</v>
      </c>
      <c r="P406" s="44">
        <f t="shared" si="193"/>
        <v>10</v>
      </c>
      <c r="Q406" s="44">
        <f t="shared" si="194"/>
        <v>1996</v>
      </c>
    </row>
    <row r="407" spans="1:17" ht="11.25" customHeight="1">
      <c r="A407" s="20" t="s">
        <v>134</v>
      </c>
      <c r="B407" s="20" t="s">
        <v>81</v>
      </c>
      <c r="C407" s="20" t="s">
        <v>146</v>
      </c>
      <c r="E407" s="41">
        <v>1</v>
      </c>
      <c r="G407" s="30">
        <v>35358</v>
      </c>
      <c r="H407" s="30"/>
      <c r="I407" s="46">
        <v>1</v>
      </c>
      <c r="J407" s="30"/>
      <c r="K407" s="32"/>
      <c r="L407" s="46">
        <v>1</v>
      </c>
      <c r="M407" s="38"/>
      <c r="N407" s="32"/>
      <c r="O407" s="44">
        <f t="shared" si="192"/>
        <v>2</v>
      </c>
      <c r="P407" s="44">
        <f t="shared" si="193"/>
        <v>10</v>
      </c>
      <c r="Q407" s="44">
        <f t="shared" si="194"/>
        <v>1996</v>
      </c>
    </row>
    <row r="408" spans="1:17" ht="11.25" customHeight="1">
      <c r="A408" s="20" t="s">
        <v>134</v>
      </c>
      <c r="B408" s="20" t="s">
        <v>78</v>
      </c>
      <c r="C408" s="59" t="s">
        <v>579</v>
      </c>
      <c r="D408" s="20" t="s">
        <v>160</v>
      </c>
      <c r="E408" s="41">
        <v>1</v>
      </c>
      <c r="G408" s="30">
        <v>35360</v>
      </c>
      <c r="H408" s="30"/>
      <c r="I408" s="46">
        <v>1</v>
      </c>
      <c r="J408" s="30"/>
      <c r="K408" s="32"/>
      <c r="L408" s="46">
        <v>1</v>
      </c>
      <c r="M408" s="38"/>
      <c r="N408" s="32"/>
      <c r="O408" s="44">
        <f t="shared" si="192"/>
        <v>3</v>
      </c>
      <c r="P408" s="44">
        <f t="shared" si="193"/>
        <v>10</v>
      </c>
      <c r="Q408" s="44">
        <f t="shared" si="194"/>
        <v>1996</v>
      </c>
    </row>
    <row r="409" spans="1:17" ht="11.25" customHeight="1">
      <c r="A409" s="20" t="s">
        <v>134</v>
      </c>
      <c r="B409" s="20" t="s">
        <v>72</v>
      </c>
      <c r="C409" s="20" t="s">
        <v>462</v>
      </c>
      <c r="D409" s="20" t="s">
        <v>50</v>
      </c>
      <c r="E409" s="41">
        <v>1</v>
      </c>
      <c r="G409" s="30">
        <v>35674</v>
      </c>
      <c r="H409" s="30"/>
      <c r="I409" s="46">
        <v>1</v>
      </c>
      <c r="J409" s="30"/>
      <c r="K409" s="32"/>
      <c r="L409" s="46">
        <v>1</v>
      </c>
      <c r="M409" s="38"/>
      <c r="N409" s="32"/>
      <c r="O409" s="44">
        <f t="shared" si="192"/>
        <v>1</v>
      </c>
      <c r="P409" s="44">
        <f t="shared" si="193"/>
        <v>9</v>
      </c>
      <c r="Q409" s="44">
        <f t="shared" si="194"/>
        <v>1997</v>
      </c>
    </row>
    <row r="410" spans="1:17" ht="11.25" customHeight="1">
      <c r="A410" s="20" t="s">
        <v>134</v>
      </c>
      <c r="B410" s="20" t="s">
        <v>78</v>
      </c>
      <c r="C410" s="20" t="s">
        <v>160</v>
      </c>
      <c r="E410" s="41">
        <v>1</v>
      </c>
      <c r="G410" s="30">
        <v>35701</v>
      </c>
      <c r="H410" s="30"/>
      <c r="I410" s="46">
        <v>1</v>
      </c>
      <c r="J410" s="30"/>
      <c r="K410" s="32"/>
      <c r="L410" s="46">
        <v>1</v>
      </c>
      <c r="M410" s="38"/>
      <c r="N410" s="32"/>
      <c r="O410" s="44">
        <f t="shared" si="192"/>
        <v>3</v>
      </c>
      <c r="P410" s="44">
        <f t="shared" si="193"/>
        <v>9</v>
      </c>
      <c r="Q410" s="44">
        <f t="shared" si="194"/>
        <v>1997</v>
      </c>
    </row>
    <row r="411" spans="1:17" ht="11.25" customHeight="1">
      <c r="A411" s="20" t="s">
        <v>134</v>
      </c>
      <c r="B411" s="20" t="s">
        <v>72</v>
      </c>
      <c r="C411" s="20" t="s">
        <v>477</v>
      </c>
      <c r="D411" s="20" t="s">
        <v>50</v>
      </c>
      <c r="E411" s="41">
        <v>1</v>
      </c>
      <c r="G411" s="30">
        <v>35703</v>
      </c>
      <c r="H411" s="30">
        <v>35707</v>
      </c>
      <c r="I411" s="46">
        <v>1</v>
      </c>
      <c r="J411" s="30"/>
      <c r="K411" s="32"/>
      <c r="L411" s="46">
        <v>1</v>
      </c>
      <c r="M411" s="38"/>
      <c r="N411" s="32"/>
      <c r="O411" s="44">
        <f t="shared" si="192"/>
        <v>3</v>
      </c>
      <c r="P411" s="44">
        <f t="shared" si="193"/>
        <v>9</v>
      </c>
      <c r="Q411" s="44">
        <f t="shared" si="194"/>
        <v>1997</v>
      </c>
    </row>
    <row r="412" spans="1:17" ht="11.25" customHeight="1">
      <c r="A412" s="20" t="s">
        <v>134</v>
      </c>
      <c r="B412" s="20" t="s">
        <v>81</v>
      </c>
      <c r="C412" s="20" t="s">
        <v>203</v>
      </c>
      <c r="D412" s="20" t="s">
        <v>147</v>
      </c>
      <c r="E412" s="41">
        <v>1</v>
      </c>
      <c r="G412" s="30">
        <v>35708</v>
      </c>
      <c r="H412" s="30">
        <v>35710</v>
      </c>
      <c r="I412" s="46">
        <v>1</v>
      </c>
      <c r="J412" s="30"/>
      <c r="K412" s="32"/>
      <c r="L412" s="46">
        <v>1</v>
      </c>
      <c r="M412" s="38"/>
      <c r="N412" s="32"/>
      <c r="O412" s="44">
        <f t="shared" si="192"/>
        <v>1</v>
      </c>
      <c r="P412" s="44">
        <f t="shared" si="193"/>
        <v>10</v>
      </c>
      <c r="Q412" s="44">
        <f t="shared" si="194"/>
        <v>1997</v>
      </c>
    </row>
    <row r="413" spans="1:17" ht="11.25" customHeight="1">
      <c r="A413" s="20" t="s">
        <v>134</v>
      </c>
      <c r="B413" s="20" t="s">
        <v>77</v>
      </c>
      <c r="C413" s="20" t="s">
        <v>204</v>
      </c>
      <c r="E413" s="41">
        <v>1</v>
      </c>
      <c r="G413" s="30">
        <v>35742</v>
      </c>
      <c r="H413" s="30">
        <v>35745</v>
      </c>
      <c r="I413" s="46">
        <v>1</v>
      </c>
      <c r="J413" s="30"/>
      <c r="K413" s="32"/>
      <c r="L413" s="46">
        <v>1</v>
      </c>
      <c r="M413" s="38"/>
      <c r="N413" s="32"/>
      <c r="O413" s="44">
        <f t="shared" si="192"/>
        <v>1</v>
      </c>
      <c r="P413" s="44">
        <f t="shared" si="193"/>
        <v>11</v>
      </c>
      <c r="Q413" s="44">
        <f t="shared" si="194"/>
        <v>1997</v>
      </c>
    </row>
    <row r="414" spans="1:17" ht="11.25" customHeight="1">
      <c r="A414" s="20" t="s">
        <v>134</v>
      </c>
      <c r="B414" s="20" t="s">
        <v>81</v>
      </c>
      <c r="C414" s="20" t="s">
        <v>147</v>
      </c>
      <c r="E414" s="41">
        <v>1</v>
      </c>
      <c r="G414" s="30">
        <v>36043</v>
      </c>
      <c r="H414" s="30"/>
      <c r="I414" s="46">
        <v>1</v>
      </c>
      <c r="J414" s="30"/>
      <c r="K414" s="32"/>
      <c r="L414" s="46">
        <v>1</v>
      </c>
      <c r="M414" s="38"/>
      <c r="N414" s="32"/>
      <c r="O414" s="44">
        <f t="shared" si="192"/>
        <v>1</v>
      </c>
      <c r="P414" s="44">
        <f t="shared" si="193"/>
        <v>9</v>
      </c>
      <c r="Q414" s="44">
        <f t="shared" si="194"/>
        <v>1998</v>
      </c>
    </row>
    <row r="415" spans="1:17" ht="11.25" customHeight="1">
      <c r="A415" s="20" t="s">
        <v>134</v>
      </c>
      <c r="B415" s="20" t="s">
        <v>81</v>
      </c>
      <c r="C415" s="20" t="s">
        <v>205</v>
      </c>
      <c r="D415" s="20" t="s">
        <v>234</v>
      </c>
      <c r="E415" s="41">
        <v>1</v>
      </c>
      <c r="G415" s="30">
        <v>36061</v>
      </c>
      <c r="H415" s="30">
        <v>36062</v>
      </c>
      <c r="I415" s="46">
        <v>1</v>
      </c>
      <c r="J415" s="30"/>
      <c r="K415" s="32"/>
      <c r="L415" s="46">
        <v>1</v>
      </c>
      <c r="M415" s="38"/>
      <c r="N415" s="32"/>
      <c r="O415" s="44">
        <f t="shared" si="192"/>
        <v>3</v>
      </c>
      <c r="P415" s="44">
        <f t="shared" si="193"/>
        <v>9</v>
      </c>
      <c r="Q415" s="44">
        <f t="shared" si="194"/>
        <v>1998</v>
      </c>
    </row>
    <row r="416" spans="1:17" ht="11.25" customHeight="1">
      <c r="A416" s="20" t="s">
        <v>134</v>
      </c>
      <c r="B416" s="20" t="s">
        <v>72</v>
      </c>
      <c r="C416" s="20" t="s">
        <v>491</v>
      </c>
      <c r="D416" s="20" t="s">
        <v>50</v>
      </c>
      <c r="E416" s="41">
        <v>1</v>
      </c>
      <c r="G416" s="30">
        <v>36063</v>
      </c>
      <c r="H416" s="30">
        <v>36064</v>
      </c>
      <c r="I416" s="46">
        <v>1</v>
      </c>
      <c r="J416" s="30"/>
      <c r="K416" s="32"/>
      <c r="L416" s="46">
        <v>1</v>
      </c>
      <c r="M416" s="38"/>
      <c r="N416" s="32"/>
      <c r="O416" s="44">
        <f t="shared" si="192"/>
        <v>3</v>
      </c>
      <c r="P416" s="44">
        <f t="shared" si="193"/>
        <v>9</v>
      </c>
      <c r="Q416" s="44">
        <f t="shared" si="194"/>
        <v>1998</v>
      </c>
    </row>
    <row r="417" spans="1:17" ht="11.25" customHeight="1">
      <c r="A417" s="20" t="s">
        <v>134</v>
      </c>
      <c r="B417" s="20" t="s">
        <v>78</v>
      </c>
      <c r="C417" s="20" t="s">
        <v>492</v>
      </c>
      <c r="D417" s="20" t="s">
        <v>178</v>
      </c>
      <c r="E417" s="41">
        <v>1</v>
      </c>
      <c r="G417" s="30">
        <v>36063</v>
      </c>
      <c r="H417" s="30">
        <v>36066</v>
      </c>
      <c r="I417" s="46">
        <v>1</v>
      </c>
      <c r="J417" s="30"/>
      <c r="K417" s="32"/>
      <c r="L417" s="46">
        <v>1</v>
      </c>
      <c r="M417" s="38"/>
      <c r="N417" s="32"/>
      <c r="O417" s="44">
        <f t="shared" si="192"/>
        <v>3</v>
      </c>
      <c r="P417" s="44">
        <f t="shared" si="193"/>
        <v>9</v>
      </c>
      <c r="Q417" s="44">
        <f t="shared" si="194"/>
        <v>1998</v>
      </c>
    </row>
    <row r="418" spans="1:17" ht="11.25" customHeight="1">
      <c r="A418" s="20" t="s">
        <v>134</v>
      </c>
      <c r="B418" s="20" t="s">
        <v>72</v>
      </c>
      <c r="C418" s="20" t="s">
        <v>462</v>
      </c>
      <c r="D418" s="20" t="s">
        <v>50</v>
      </c>
      <c r="E418" s="41">
        <v>1</v>
      </c>
      <c r="G418" s="30">
        <v>36064</v>
      </c>
      <c r="H418" s="30"/>
      <c r="I418" s="46">
        <v>1</v>
      </c>
      <c r="J418" s="30"/>
      <c r="K418" s="32"/>
      <c r="L418" s="46">
        <v>1</v>
      </c>
      <c r="M418" s="38"/>
      <c r="N418" s="32"/>
      <c r="O418" s="44">
        <f t="shared" ref="O418:O482" si="195">IF(DAY(G418)&lt;=10,1,IF(DAY(G418)&gt;20,3,2))</f>
        <v>3</v>
      </c>
      <c r="P418" s="44">
        <f t="shared" ref="P418:P482" si="196">MONTH(G418)</f>
        <v>9</v>
      </c>
      <c r="Q418" s="44">
        <f t="shared" ref="Q418:Q482" si="197">YEAR(G418)</f>
        <v>1998</v>
      </c>
    </row>
    <row r="419" spans="1:17" ht="11.25" customHeight="1">
      <c r="A419" s="20" t="s">
        <v>134</v>
      </c>
      <c r="B419" s="20" t="s">
        <v>72</v>
      </c>
      <c r="C419" s="20" t="s">
        <v>493</v>
      </c>
      <c r="D419" s="20" t="s">
        <v>50</v>
      </c>
      <c r="E419" s="41">
        <v>1</v>
      </c>
      <c r="G419" s="30">
        <v>36066</v>
      </c>
      <c r="H419" s="30">
        <v>36073</v>
      </c>
      <c r="I419" s="46">
        <v>1</v>
      </c>
      <c r="J419" s="30"/>
      <c r="K419" s="32"/>
      <c r="L419" s="46">
        <v>1</v>
      </c>
      <c r="M419" s="38"/>
      <c r="N419" s="32"/>
      <c r="O419" s="44">
        <f t="shared" si="195"/>
        <v>3</v>
      </c>
      <c r="P419" s="44">
        <f t="shared" si="196"/>
        <v>9</v>
      </c>
      <c r="Q419" s="44">
        <f t="shared" si="197"/>
        <v>1998</v>
      </c>
    </row>
    <row r="420" spans="1:17" ht="11.25" customHeight="1">
      <c r="A420" s="20" t="s">
        <v>134</v>
      </c>
      <c r="B420" s="20" t="s">
        <v>81</v>
      </c>
      <c r="C420" s="20" t="s">
        <v>174</v>
      </c>
      <c r="E420" s="41">
        <v>1</v>
      </c>
      <c r="G420" s="30">
        <v>36066</v>
      </c>
      <c r="H420" s="30">
        <v>36067</v>
      </c>
      <c r="I420" s="46">
        <v>1</v>
      </c>
      <c r="J420" s="30"/>
      <c r="K420" s="32"/>
      <c r="L420" s="46">
        <v>1</v>
      </c>
      <c r="M420" s="38"/>
      <c r="N420" s="32"/>
      <c r="O420" s="44">
        <f t="shared" si="195"/>
        <v>3</v>
      </c>
      <c r="P420" s="44">
        <f t="shared" si="196"/>
        <v>9</v>
      </c>
      <c r="Q420" s="44">
        <f t="shared" si="197"/>
        <v>1998</v>
      </c>
    </row>
    <row r="421" spans="1:17" ht="11.25" customHeight="1">
      <c r="A421" s="20" t="s">
        <v>134</v>
      </c>
      <c r="B421" s="20" t="s">
        <v>81</v>
      </c>
      <c r="C421" s="20" t="s">
        <v>146</v>
      </c>
      <c r="E421" s="41">
        <v>1</v>
      </c>
      <c r="G421" s="30">
        <v>36067</v>
      </c>
      <c r="H421" s="30">
        <v>36072</v>
      </c>
      <c r="I421" s="46">
        <v>1</v>
      </c>
      <c r="J421" s="30"/>
      <c r="K421" s="32"/>
      <c r="L421" s="46">
        <v>1</v>
      </c>
      <c r="M421" s="38"/>
      <c r="N421" s="32"/>
      <c r="O421" s="44">
        <f t="shared" si="195"/>
        <v>3</v>
      </c>
      <c r="P421" s="44">
        <f t="shared" si="196"/>
        <v>9</v>
      </c>
      <c r="Q421" s="44">
        <f t="shared" si="197"/>
        <v>1998</v>
      </c>
    </row>
    <row r="422" spans="1:17" ht="11.25" customHeight="1">
      <c r="A422" s="20" t="s">
        <v>134</v>
      </c>
      <c r="B422" s="20" t="s">
        <v>143</v>
      </c>
      <c r="C422" s="20" t="s">
        <v>206</v>
      </c>
      <c r="D422" s="20" t="s">
        <v>0</v>
      </c>
      <c r="E422" s="41">
        <v>1</v>
      </c>
      <c r="G422" s="30">
        <v>36068</v>
      </c>
      <c r="H422" s="30"/>
      <c r="I422" s="46">
        <v>1</v>
      </c>
      <c r="J422" s="30"/>
      <c r="K422" s="32"/>
      <c r="L422" s="46">
        <v>1</v>
      </c>
      <c r="M422" s="38"/>
      <c r="N422" s="32"/>
      <c r="O422" s="44">
        <f t="shared" si="195"/>
        <v>3</v>
      </c>
      <c r="P422" s="44">
        <f t="shared" si="196"/>
        <v>9</v>
      </c>
      <c r="Q422" s="44">
        <f t="shared" si="197"/>
        <v>1998</v>
      </c>
    </row>
    <row r="423" spans="1:17" ht="11.25" customHeight="1">
      <c r="A423" s="20" t="s">
        <v>134</v>
      </c>
      <c r="B423" s="20" t="s">
        <v>81</v>
      </c>
      <c r="C423" s="20" t="s">
        <v>207</v>
      </c>
      <c r="D423" s="20" t="s">
        <v>268</v>
      </c>
      <c r="E423" s="41">
        <v>1</v>
      </c>
      <c r="G423" s="30">
        <v>36068</v>
      </c>
      <c r="H423" s="30"/>
      <c r="I423" s="46">
        <v>1</v>
      </c>
      <c r="J423" s="30"/>
      <c r="K423" s="32"/>
      <c r="L423" s="46">
        <v>1</v>
      </c>
      <c r="M423" s="38"/>
      <c r="N423" s="32"/>
      <c r="O423" s="44">
        <f t="shared" si="195"/>
        <v>3</v>
      </c>
      <c r="P423" s="44">
        <f t="shared" si="196"/>
        <v>9</v>
      </c>
      <c r="Q423" s="44">
        <f t="shared" si="197"/>
        <v>1998</v>
      </c>
    </row>
    <row r="424" spans="1:17" ht="11.25" customHeight="1">
      <c r="A424" s="20" t="s">
        <v>134</v>
      </c>
      <c r="B424" s="20" t="s">
        <v>81</v>
      </c>
      <c r="C424" s="20" t="s">
        <v>208</v>
      </c>
      <c r="D424" s="20" t="s">
        <v>268</v>
      </c>
      <c r="E424" s="41">
        <v>1</v>
      </c>
      <c r="G424" s="30">
        <v>36068</v>
      </c>
      <c r="H424" s="30">
        <v>36069</v>
      </c>
      <c r="I424" s="46">
        <v>1</v>
      </c>
      <c r="J424" s="30"/>
      <c r="K424" s="32"/>
      <c r="L424" s="46">
        <v>1</v>
      </c>
      <c r="M424" s="38"/>
      <c r="N424" s="32"/>
      <c r="O424" s="44">
        <f t="shared" si="195"/>
        <v>3</v>
      </c>
      <c r="P424" s="44">
        <f t="shared" si="196"/>
        <v>9</v>
      </c>
      <c r="Q424" s="44">
        <f t="shared" si="197"/>
        <v>1998</v>
      </c>
    </row>
    <row r="425" spans="1:17" ht="11.25" customHeight="1">
      <c r="A425" s="20" t="s">
        <v>134</v>
      </c>
      <c r="B425" s="20" t="s">
        <v>81</v>
      </c>
      <c r="C425" s="20" t="s">
        <v>146</v>
      </c>
      <c r="E425" s="41">
        <v>1</v>
      </c>
      <c r="G425" s="30">
        <v>36068</v>
      </c>
      <c r="H425" s="30"/>
      <c r="I425" s="46">
        <v>1</v>
      </c>
      <c r="J425" s="30"/>
      <c r="K425" s="32"/>
      <c r="L425" s="46">
        <v>1</v>
      </c>
      <c r="M425" s="38"/>
      <c r="N425" s="32"/>
      <c r="O425" s="44">
        <f t="shared" si="195"/>
        <v>3</v>
      </c>
      <c r="P425" s="44">
        <f t="shared" si="196"/>
        <v>9</v>
      </c>
      <c r="Q425" s="44">
        <f t="shared" si="197"/>
        <v>1998</v>
      </c>
    </row>
    <row r="426" spans="1:17" ht="11.25" customHeight="1">
      <c r="A426" s="20" t="s">
        <v>134</v>
      </c>
      <c r="B426" s="20" t="s">
        <v>79</v>
      </c>
      <c r="C426" s="20" t="s">
        <v>405</v>
      </c>
      <c r="D426" s="20" t="s">
        <v>410</v>
      </c>
      <c r="E426" s="41">
        <v>1</v>
      </c>
      <c r="G426" s="30">
        <v>36069</v>
      </c>
      <c r="H426" s="30"/>
      <c r="I426" s="46">
        <v>1</v>
      </c>
      <c r="J426" s="30"/>
      <c r="K426" s="32" t="s">
        <v>427</v>
      </c>
      <c r="L426" s="46">
        <v>1</v>
      </c>
      <c r="M426" s="38"/>
      <c r="N426" s="32"/>
      <c r="O426" s="44">
        <f t="shared" si="195"/>
        <v>1</v>
      </c>
      <c r="P426" s="44">
        <f t="shared" si="196"/>
        <v>10</v>
      </c>
      <c r="Q426" s="44">
        <f t="shared" si="197"/>
        <v>1998</v>
      </c>
    </row>
    <row r="427" spans="1:17" ht="11.25" customHeight="1">
      <c r="A427" s="20" t="s">
        <v>134</v>
      </c>
      <c r="B427" s="20" t="s">
        <v>81</v>
      </c>
      <c r="C427" s="20" t="s">
        <v>209</v>
      </c>
      <c r="D427" s="20" t="s">
        <v>149</v>
      </c>
      <c r="E427" s="41">
        <v>2</v>
      </c>
      <c r="G427" s="30">
        <v>36069</v>
      </c>
      <c r="H427" s="30"/>
      <c r="I427" s="46">
        <v>1</v>
      </c>
      <c r="J427" s="30"/>
      <c r="K427" s="32"/>
      <c r="L427" s="46">
        <v>1</v>
      </c>
      <c r="M427" s="38"/>
      <c r="N427" s="32"/>
      <c r="O427" s="44">
        <f t="shared" si="195"/>
        <v>1</v>
      </c>
      <c r="P427" s="44">
        <f t="shared" si="196"/>
        <v>10</v>
      </c>
      <c r="Q427" s="44">
        <f t="shared" si="197"/>
        <v>1998</v>
      </c>
    </row>
    <row r="428" spans="1:17" ht="11.25" customHeight="1">
      <c r="A428" s="20" t="s">
        <v>134</v>
      </c>
      <c r="B428" s="20" t="s">
        <v>81</v>
      </c>
      <c r="C428" s="20" t="s">
        <v>146</v>
      </c>
      <c r="E428" s="41">
        <v>1</v>
      </c>
      <c r="G428" s="30">
        <v>36069</v>
      </c>
      <c r="H428" s="30"/>
      <c r="I428" s="46">
        <v>1</v>
      </c>
      <c r="J428" s="30"/>
      <c r="K428" s="32"/>
      <c r="L428" s="46">
        <v>1</v>
      </c>
      <c r="M428" s="38"/>
      <c r="N428" s="32"/>
      <c r="O428" s="44">
        <f t="shared" si="195"/>
        <v>1</v>
      </c>
      <c r="P428" s="44">
        <f t="shared" si="196"/>
        <v>10</v>
      </c>
      <c r="Q428" s="44">
        <f t="shared" si="197"/>
        <v>1998</v>
      </c>
    </row>
    <row r="429" spans="1:17" ht="11.25" customHeight="1">
      <c r="A429" s="20" t="s">
        <v>134</v>
      </c>
      <c r="B429" s="20" t="s">
        <v>78</v>
      </c>
      <c r="C429" s="20" t="s">
        <v>160</v>
      </c>
      <c r="E429" s="41">
        <v>5</v>
      </c>
      <c r="G429" s="30">
        <v>36070</v>
      </c>
      <c r="H429" s="30">
        <v>36074</v>
      </c>
      <c r="I429" s="46">
        <v>1</v>
      </c>
      <c r="J429" s="30"/>
      <c r="K429" s="32"/>
      <c r="L429" s="46">
        <v>1</v>
      </c>
      <c r="M429" s="38"/>
      <c r="N429" s="32"/>
      <c r="O429" s="44">
        <f t="shared" si="195"/>
        <v>1</v>
      </c>
      <c r="P429" s="44">
        <f t="shared" si="196"/>
        <v>10</v>
      </c>
      <c r="Q429" s="44">
        <f t="shared" si="197"/>
        <v>1998</v>
      </c>
    </row>
    <row r="430" spans="1:17" ht="11.25" customHeight="1">
      <c r="A430" s="20" t="s">
        <v>134</v>
      </c>
      <c r="B430" s="20" t="s">
        <v>81</v>
      </c>
      <c r="C430" s="20" t="s">
        <v>210</v>
      </c>
      <c r="D430" s="20" t="s">
        <v>149</v>
      </c>
      <c r="E430" s="41">
        <v>2</v>
      </c>
      <c r="G430" s="30">
        <v>36070</v>
      </c>
      <c r="H430" s="30">
        <v>36071</v>
      </c>
      <c r="I430" s="46">
        <v>1</v>
      </c>
      <c r="J430" s="30"/>
      <c r="K430" s="32"/>
      <c r="L430" s="46">
        <v>1</v>
      </c>
      <c r="M430" s="38"/>
      <c r="N430" s="32"/>
      <c r="O430" s="44">
        <f t="shared" si="195"/>
        <v>1</v>
      </c>
      <c r="P430" s="44">
        <f t="shared" si="196"/>
        <v>10</v>
      </c>
      <c r="Q430" s="44">
        <f t="shared" si="197"/>
        <v>1998</v>
      </c>
    </row>
    <row r="431" spans="1:17" ht="11.25" customHeight="1">
      <c r="A431" s="20" t="s">
        <v>134</v>
      </c>
      <c r="B431" s="20" t="s">
        <v>81</v>
      </c>
      <c r="C431" s="20" t="s">
        <v>146</v>
      </c>
      <c r="E431" s="41">
        <v>1</v>
      </c>
      <c r="G431" s="30">
        <v>36070</v>
      </c>
      <c r="H431" s="30"/>
      <c r="I431" s="46">
        <v>1</v>
      </c>
      <c r="J431" s="30"/>
      <c r="K431" s="32"/>
      <c r="L431" s="46">
        <v>1</v>
      </c>
      <c r="M431" s="38"/>
      <c r="N431" s="32"/>
      <c r="O431" s="44">
        <f t="shared" si="195"/>
        <v>1</v>
      </c>
      <c r="P431" s="44">
        <f t="shared" si="196"/>
        <v>10</v>
      </c>
      <c r="Q431" s="44">
        <f t="shared" si="197"/>
        <v>1998</v>
      </c>
    </row>
    <row r="432" spans="1:17" ht="11.25" customHeight="1">
      <c r="A432" s="20" t="s">
        <v>134</v>
      </c>
      <c r="B432" s="20" t="s">
        <v>73</v>
      </c>
      <c r="C432" s="20" t="s">
        <v>161</v>
      </c>
      <c r="E432" s="41">
        <v>1</v>
      </c>
      <c r="G432" s="30">
        <v>36071</v>
      </c>
      <c r="H432" s="30"/>
      <c r="I432" s="46">
        <v>1</v>
      </c>
      <c r="J432" s="30"/>
      <c r="K432" s="32"/>
      <c r="L432" s="46">
        <v>1</v>
      </c>
      <c r="M432" s="38"/>
      <c r="N432" s="32"/>
      <c r="O432" s="44">
        <f t="shared" si="195"/>
        <v>1</v>
      </c>
      <c r="P432" s="44">
        <f t="shared" si="196"/>
        <v>10</v>
      </c>
      <c r="Q432" s="44">
        <f t="shared" si="197"/>
        <v>1998</v>
      </c>
    </row>
    <row r="433" spans="1:17" ht="11.25" customHeight="1">
      <c r="A433" s="20" t="s">
        <v>134</v>
      </c>
      <c r="B433" s="20" t="s">
        <v>78</v>
      </c>
      <c r="C433" s="20" t="s">
        <v>494</v>
      </c>
      <c r="D433" s="20" t="s">
        <v>211</v>
      </c>
      <c r="E433" s="41">
        <v>1</v>
      </c>
      <c r="G433" s="30">
        <v>36071</v>
      </c>
      <c r="H433" s="30"/>
      <c r="I433" s="46">
        <v>1</v>
      </c>
      <c r="J433" s="30"/>
      <c r="K433" s="32"/>
      <c r="L433" s="46">
        <v>1</v>
      </c>
      <c r="M433" s="38"/>
      <c r="N433" s="32"/>
      <c r="O433" s="44">
        <f t="shared" si="195"/>
        <v>1</v>
      </c>
      <c r="P433" s="44">
        <f t="shared" si="196"/>
        <v>10</v>
      </c>
      <c r="Q433" s="44">
        <f t="shared" si="197"/>
        <v>1998</v>
      </c>
    </row>
    <row r="434" spans="1:17" ht="11.25" customHeight="1">
      <c r="A434" s="20" t="s">
        <v>134</v>
      </c>
      <c r="B434" s="20" t="s">
        <v>81</v>
      </c>
      <c r="C434" s="20" t="s">
        <v>212</v>
      </c>
      <c r="D434" s="20" t="s">
        <v>234</v>
      </c>
      <c r="E434" s="41">
        <v>1</v>
      </c>
      <c r="G434" s="30">
        <v>36071</v>
      </c>
      <c r="H434" s="30">
        <v>36077</v>
      </c>
      <c r="I434" s="46">
        <v>1</v>
      </c>
      <c r="J434" s="30"/>
      <c r="K434" s="32"/>
      <c r="L434" s="46">
        <v>1</v>
      </c>
      <c r="M434" s="38"/>
      <c r="N434" s="32"/>
      <c r="O434" s="44">
        <f t="shared" si="195"/>
        <v>1</v>
      </c>
      <c r="P434" s="44">
        <f t="shared" si="196"/>
        <v>10</v>
      </c>
      <c r="Q434" s="44">
        <f t="shared" si="197"/>
        <v>1998</v>
      </c>
    </row>
    <row r="435" spans="1:17" ht="11.25" customHeight="1">
      <c r="A435" s="20" t="s">
        <v>134</v>
      </c>
      <c r="B435" s="20" t="s">
        <v>81</v>
      </c>
      <c r="C435" s="20" t="s">
        <v>213</v>
      </c>
      <c r="D435" s="20" t="s">
        <v>268</v>
      </c>
      <c r="E435" s="41">
        <v>1</v>
      </c>
      <c r="G435" s="30">
        <v>36072</v>
      </c>
      <c r="H435" s="30">
        <v>36074</v>
      </c>
      <c r="I435" s="46">
        <v>1</v>
      </c>
      <c r="J435" s="30"/>
      <c r="K435" s="32"/>
      <c r="L435" s="46">
        <v>1</v>
      </c>
      <c r="M435" s="38"/>
      <c r="N435" s="32"/>
      <c r="O435" s="44">
        <f t="shared" si="195"/>
        <v>1</v>
      </c>
      <c r="P435" s="44">
        <f t="shared" si="196"/>
        <v>10</v>
      </c>
      <c r="Q435" s="44">
        <f t="shared" si="197"/>
        <v>1998</v>
      </c>
    </row>
    <row r="436" spans="1:17" ht="11.25" customHeight="1">
      <c r="A436" s="20" t="s">
        <v>134</v>
      </c>
      <c r="B436" s="20" t="s">
        <v>72</v>
      </c>
      <c r="C436" s="20" t="s">
        <v>459</v>
      </c>
      <c r="D436" s="20" t="s">
        <v>50</v>
      </c>
      <c r="E436" s="41">
        <v>1</v>
      </c>
      <c r="G436" s="30">
        <v>36073</v>
      </c>
      <c r="H436" s="30">
        <v>36086</v>
      </c>
      <c r="I436" s="46">
        <v>1</v>
      </c>
      <c r="J436" s="30"/>
      <c r="K436" s="32"/>
      <c r="L436" s="46">
        <v>1</v>
      </c>
      <c r="M436" s="38"/>
      <c r="N436" s="32"/>
      <c r="O436" s="44">
        <f t="shared" si="195"/>
        <v>1</v>
      </c>
      <c r="P436" s="44">
        <f t="shared" si="196"/>
        <v>10</v>
      </c>
      <c r="Q436" s="44">
        <f t="shared" si="197"/>
        <v>1998</v>
      </c>
    </row>
    <row r="437" spans="1:17" ht="11.25" customHeight="1">
      <c r="A437" s="20" t="s">
        <v>134</v>
      </c>
      <c r="B437" s="20" t="s">
        <v>73</v>
      </c>
      <c r="C437" s="20" t="s">
        <v>552</v>
      </c>
      <c r="D437" s="20" t="s">
        <v>553</v>
      </c>
      <c r="E437" s="41">
        <v>1</v>
      </c>
      <c r="G437" s="30">
        <v>36246</v>
      </c>
      <c r="H437" s="30"/>
      <c r="I437" s="46">
        <v>1</v>
      </c>
      <c r="J437" s="30"/>
      <c r="K437" s="32"/>
      <c r="L437" s="46">
        <v>1</v>
      </c>
      <c r="M437" s="38"/>
      <c r="N437" s="32" t="s">
        <v>554</v>
      </c>
      <c r="O437" s="44">
        <f>IF(DAY(G437)&lt;=10,1,IF(DAY(G437)&gt;20,3,2))</f>
        <v>3</v>
      </c>
      <c r="P437" s="44">
        <f>MONTH(G437)</f>
        <v>3</v>
      </c>
      <c r="Q437" s="44">
        <f>YEAR(G437)</f>
        <v>1999</v>
      </c>
    </row>
    <row r="438" spans="1:17" ht="11.25" customHeight="1">
      <c r="A438" s="20" t="s">
        <v>134</v>
      </c>
      <c r="B438" s="20" t="s">
        <v>81</v>
      </c>
      <c r="C438" s="20" t="s">
        <v>214</v>
      </c>
      <c r="D438" s="20" t="s">
        <v>177</v>
      </c>
      <c r="E438" s="41">
        <v>1</v>
      </c>
      <c r="G438" s="30">
        <v>36432</v>
      </c>
      <c r="H438" s="30">
        <v>36433</v>
      </c>
      <c r="I438" s="46">
        <v>1</v>
      </c>
      <c r="J438" s="30"/>
      <c r="K438" s="32"/>
      <c r="L438" s="46">
        <v>1</v>
      </c>
      <c r="M438" s="38"/>
      <c r="N438" s="32"/>
      <c r="O438" s="44">
        <f t="shared" si="195"/>
        <v>3</v>
      </c>
      <c r="P438" s="44">
        <f t="shared" si="196"/>
        <v>9</v>
      </c>
      <c r="Q438" s="44">
        <f t="shared" si="197"/>
        <v>1999</v>
      </c>
    </row>
    <row r="439" spans="1:17" ht="11.25" customHeight="1">
      <c r="A439" s="20" t="s">
        <v>134</v>
      </c>
      <c r="B439" s="20" t="s">
        <v>78</v>
      </c>
      <c r="C439" s="20" t="s">
        <v>160</v>
      </c>
      <c r="E439" s="41">
        <v>0</v>
      </c>
      <c r="G439" s="30">
        <v>36434</v>
      </c>
      <c r="H439" s="30"/>
      <c r="I439" s="46">
        <v>0</v>
      </c>
      <c r="J439" s="32"/>
      <c r="K439" s="20"/>
      <c r="L439" s="46">
        <v>0</v>
      </c>
      <c r="M439" s="38"/>
      <c r="N439" s="32" t="s">
        <v>426</v>
      </c>
      <c r="O439" s="44">
        <f t="shared" si="195"/>
        <v>1</v>
      </c>
      <c r="P439" s="44">
        <f t="shared" si="196"/>
        <v>10</v>
      </c>
      <c r="Q439" s="44">
        <f t="shared" si="197"/>
        <v>1999</v>
      </c>
    </row>
    <row r="440" spans="1:17" ht="11.25" customHeight="1">
      <c r="A440" s="20" t="s">
        <v>134</v>
      </c>
      <c r="B440" s="20" t="s">
        <v>72</v>
      </c>
      <c r="C440" s="20" t="s">
        <v>495</v>
      </c>
      <c r="D440" s="20" t="s">
        <v>50</v>
      </c>
      <c r="E440" s="41">
        <v>1</v>
      </c>
      <c r="G440" s="30">
        <v>36449</v>
      </c>
      <c r="H440" s="30">
        <v>36450</v>
      </c>
      <c r="I440" s="46">
        <v>1</v>
      </c>
      <c r="J440" s="30"/>
      <c r="K440" s="32"/>
      <c r="L440" s="46">
        <v>1</v>
      </c>
      <c r="M440" s="38"/>
      <c r="N440" s="32"/>
      <c r="O440" s="44">
        <f t="shared" si="195"/>
        <v>2</v>
      </c>
      <c r="P440" s="44">
        <f t="shared" si="196"/>
        <v>10</v>
      </c>
      <c r="Q440" s="44">
        <f t="shared" si="197"/>
        <v>1999</v>
      </c>
    </row>
    <row r="441" spans="1:17" ht="11.25" customHeight="1">
      <c r="A441" s="20" t="s">
        <v>134</v>
      </c>
      <c r="B441" s="20" t="s">
        <v>78</v>
      </c>
      <c r="C441" s="20" t="s">
        <v>496</v>
      </c>
      <c r="D441" s="20" t="s">
        <v>160</v>
      </c>
      <c r="E441" s="41">
        <v>1</v>
      </c>
      <c r="G441" s="30">
        <v>36449</v>
      </c>
      <c r="H441" s="30"/>
      <c r="I441" s="46">
        <v>1</v>
      </c>
      <c r="J441" s="30"/>
      <c r="K441" s="32"/>
      <c r="L441" s="46">
        <v>1</v>
      </c>
      <c r="M441" s="38"/>
      <c r="N441" s="32"/>
      <c r="O441" s="44">
        <f t="shared" si="195"/>
        <v>2</v>
      </c>
      <c r="P441" s="44">
        <f t="shared" si="196"/>
        <v>10</v>
      </c>
      <c r="Q441" s="44">
        <f t="shared" si="197"/>
        <v>1999</v>
      </c>
    </row>
    <row r="442" spans="1:17" ht="11.25" customHeight="1">
      <c r="A442" s="20" t="s">
        <v>134</v>
      </c>
      <c r="B442" s="20" t="s">
        <v>78</v>
      </c>
      <c r="C442" s="20" t="s">
        <v>562</v>
      </c>
      <c r="D442" s="20" t="s">
        <v>268</v>
      </c>
      <c r="E442" s="41">
        <v>1</v>
      </c>
      <c r="G442" s="30">
        <v>36481</v>
      </c>
      <c r="H442" s="30">
        <v>36483</v>
      </c>
      <c r="I442" s="46">
        <v>1</v>
      </c>
      <c r="J442" s="30"/>
      <c r="K442" s="32"/>
      <c r="L442" s="46">
        <v>1</v>
      </c>
      <c r="M442" s="38"/>
      <c r="N442" s="32"/>
      <c r="O442" s="44">
        <f t="shared" si="195"/>
        <v>2</v>
      </c>
      <c r="P442" s="44">
        <f t="shared" si="196"/>
        <v>11</v>
      </c>
      <c r="Q442" s="44">
        <f t="shared" si="197"/>
        <v>1999</v>
      </c>
    </row>
    <row r="443" spans="1:17" ht="11.25" customHeight="1">
      <c r="A443" s="20" t="s">
        <v>134</v>
      </c>
      <c r="B443" s="20" t="s">
        <v>72</v>
      </c>
      <c r="C443" s="20" t="s">
        <v>50</v>
      </c>
      <c r="E443" s="41">
        <v>4</v>
      </c>
      <c r="G443" s="30">
        <v>36781</v>
      </c>
      <c r="H443" s="49">
        <v>36803</v>
      </c>
      <c r="I443" s="46">
        <v>1</v>
      </c>
      <c r="J443" s="30"/>
      <c r="K443" s="32"/>
      <c r="L443" s="46">
        <v>1</v>
      </c>
      <c r="M443" s="38"/>
      <c r="N443" s="32"/>
      <c r="O443" s="44">
        <f t="shared" si="195"/>
        <v>2</v>
      </c>
      <c r="P443" s="44">
        <f t="shared" si="196"/>
        <v>9</v>
      </c>
      <c r="Q443" s="44">
        <f t="shared" si="197"/>
        <v>2000</v>
      </c>
    </row>
    <row r="444" spans="1:17" ht="11.25" customHeight="1">
      <c r="A444" s="20" t="s">
        <v>134</v>
      </c>
      <c r="B444" s="20" t="s">
        <v>78</v>
      </c>
      <c r="C444" s="20" t="s">
        <v>160</v>
      </c>
      <c r="E444" s="41">
        <v>1</v>
      </c>
      <c r="G444" s="30">
        <v>36783</v>
      </c>
      <c r="H444" s="30">
        <v>36784</v>
      </c>
      <c r="I444" s="46">
        <v>1</v>
      </c>
      <c r="J444" s="30"/>
      <c r="K444" s="32"/>
      <c r="L444" s="46">
        <v>1</v>
      </c>
      <c r="M444" s="38"/>
      <c r="N444" s="32"/>
      <c r="O444" s="44">
        <f t="shared" si="195"/>
        <v>2</v>
      </c>
      <c r="P444" s="44">
        <f t="shared" si="196"/>
        <v>9</v>
      </c>
      <c r="Q444" s="44">
        <f t="shared" si="197"/>
        <v>2000</v>
      </c>
    </row>
    <row r="445" spans="1:17" ht="11.25" customHeight="1">
      <c r="A445" s="20" t="s">
        <v>134</v>
      </c>
      <c r="B445" s="20" t="s">
        <v>79</v>
      </c>
      <c r="C445" s="20" t="s">
        <v>215</v>
      </c>
      <c r="E445" s="41">
        <v>1</v>
      </c>
      <c r="G445" s="30">
        <v>36787</v>
      </c>
      <c r="H445" s="30"/>
      <c r="I445" s="46">
        <v>1</v>
      </c>
      <c r="J445" s="30"/>
      <c r="K445" s="32"/>
      <c r="L445" s="46">
        <v>1</v>
      </c>
      <c r="M445" s="38"/>
      <c r="N445" s="32"/>
      <c r="O445" s="44">
        <f t="shared" si="195"/>
        <v>2</v>
      </c>
      <c r="P445" s="44">
        <f t="shared" si="196"/>
        <v>9</v>
      </c>
      <c r="Q445" s="44">
        <f t="shared" si="197"/>
        <v>2000</v>
      </c>
    </row>
    <row r="446" spans="1:17" ht="11.25" customHeight="1">
      <c r="A446" s="20" t="s">
        <v>134</v>
      </c>
      <c r="B446" s="20" t="s">
        <v>78</v>
      </c>
      <c r="C446" s="20" t="s">
        <v>160</v>
      </c>
      <c r="E446" s="41">
        <v>1</v>
      </c>
      <c r="G446" s="30">
        <v>36789</v>
      </c>
      <c r="H446" s="30">
        <v>36799</v>
      </c>
      <c r="I446" s="46">
        <v>1</v>
      </c>
      <c r="J446" s="30"/>
      <c r="K446" s="32" t="s">
        <v>216</v>
      </c>
      <c r="L446" s="46">
        <v>1</v>
      </c>
      <c r="M446" s="38"/>
      <c r="N446" s="32"/>
      <c r="O446" s="44">
        <f t="shared" si="195"/>
        <v>2</v>
      </c>
      <c r="P446" s="44">
        <f t="shared" si="196"/>
        <v>9</v>
      </c>
      <c r="Q446" s="44">
        <f t="shared" si="197"/>
        <v>2000</v>
      </c>
    </row>
    <row r="447" spans="1:17" ht="11.25" customHeight="1">
      <c r="A447" s="20" t="s">
        <v>134</v>
      </c>
      <c r="B447" s="20" t="s">
        <v>81</v>
      </c>
      <c r="C447" s="20" t="s">
        <v>209</v>
      </c>
      <c r="D447" s="20" t="s">
        <v>149</v>
      </c>
      <c r="E447" s="41">
        <v>1</v>
      </c>
      <c r="G447" s="30">
        <v>36789</v>
      </c>
      <c r="H447" s="30"/>
      <c r="I447" s="46">
        <v>1</v>
      </c>
      <c r="J447" s="30"/>
      <c r="K447" s="32"/>
      <c r="L447" s="46">
        <v>1</v>
      </c>
      <c r="M447" s="38"/>
      <c r="N447" s="32"/>
      <c r="O447" s="44">
        <f t="shared" si="195"/>
        <v>2</v>
      </c>
      <c r="P447" s="44">
        <f t="shared" si="196"/>
        <v>9</v>
      </c>
      <c r="Q447" s="44">
        <f t="shared" si="197"/>
        <v>2000</v>
      </c>
    </row>
    <row r="448" spans="1:17" ht="11.25" customHeight="1">
      <c r="A448" s="20" t="s">
        <v>134</v>
      </c>
      <c r="B448" s="20" t="s">
        <v>72</v>
      </c>
      <c r="C448" s="20" t="s">
        <v>50</v>
      </c>
      <c r="E448" s="41">
        <v>7</v>
      </c>
      <c r="G448" s="30">
        <v>36790</v>
      </c>
      <c r="H448" s="30"/>
      <c r="I448" s="46">
        <v>1</v>
      </c>
      <c r="J448" s="30"/>
      <c r="K448" s="32" t="s">
        <v>217</v>
      </c>
      <c r="L448" s="46">
        <v>1</v>
      </c>
      <c r="M448" s="38"/>
      <c r="N448" s="32"/>
      <c r="O448" s="44">
        <f t="shared" si="195"/>
        <v>3</v>
      </c>
      <c r="P448" s="44">
        <f t="shared" si="196"/>
        <v>9</v>
      </c>
      <c r="Q448" s="44">
        <f t="shared" si="197"/>
        <v>2000</v>
      </c>
    </row>
    <row r="449" spans="1:17" ht="11.25" customHeight="1">
      <c r="A449" s="20" t="s">
        <v>134</v>
      </c>
      <c r="B449" s="20" t="s">
        <v>74</v>
      </c>
      <c r="C449" s="43" t="s">
        <v>51</v>
      </c>
      <c r="D449" s="43"/>
      <c r="E449" s="41">
        <v>1</v>
      </c>
      <c r="G449" s="30">
        <v>36790</v>
      </c>
      <c r="H449" s="30"/>
      <c r="I449" s="46">
        <v>1</v>
      </c>
      <c r="J449" s="30"/>
      <c r="K449" s="32"/>
      <c r="L449" s="46">
        <v>1</v>
      </c>
      <c r="M449" s="38"/>
      <c r="N449" s="32"/>
      <c r="O449" s="44">
        <f t="shared" si="195"/>
        <v>3</v>
      </c>
      <c r="P449" s="44">
        <f t="shared" si="196"/>
        <v>9</v>
      </c>
      <c r="Q449" s="44">
        <f t="shared" si="197"/>
        <v>2000</v>
      </c>
    </row>
    <row r="450" spans="1:17" ht="11.25" customHeight="1">
      <c r="A450" s="20" t="s">
        <v>134</v>
      </c>
      <c r="B450" s="20" t="s">
        <v>81</v>
      </c>
      <c r="C450" s="20" t="s">
        <v>209</v>
      </c>
      <c r="D450" s="20" t="s">
        <v>234</v>
      </c>
      <c r="E450" s="41">
        <v>1</v>
      </c>
      <c r="G450" s="30">
        <v>36790</v>
      </c>
      <c r="H450" s="30">
        <v>36791</v>
      </c>
      <c r="I450" s="46">
        <v>1</v>
      </c>
      <c r="J450" s="30"/>
      <c r="K450" s="32"/>
      <c r="L450" s="46">
        <v>1</v>
      </c>
      <c r="M450" s="38"/>
      <c r="N450" s="32"/>
      <c r="O450" s="44">
        <f t="shared" si="195"/>
        <v>3</v>
      </c>
      <c r="P450" s="44">
        <f t="shared" si="196"/>
        <v>9</v>
      </c>
      <c r="Q450" s="44">
        <f t="shared" si="197"/>
        <v>2000</v>
      </c>
    </row>
    <row r="451" spans="1:17" ht="11.25" customHeight="1">
      <c r="A451" s="20" t="s">
        <v>134</v>
      </c>
      <c r="B451" s="20" t="s">
        <v>81</v>
      </c>
      <c r="C451" s="20" t="s">
        <v>209</v>
      </c>
      <c r="D451" s="20" t="s">
        <v>234</v>
      </c>
      <c r="E451" s="41">
        <v>1</v>
      </c>
      <c r="G451" s="30">
        <v>36790</v>
      </c>
      <c r="H451" s="30">
        <v>36792</v>
      </c>
      <c r="I451" s="46">
        <v>1</v>
      </c>
      <c r="J451" s="30"/>
      <c r="K451" s="32"/>
      <c r="L451" s="46">
        <v>1</v>
      </c>
      <c r="M451" s="38"/>
      <c r="N451" s="32"/>
      <c r="O451" s="44">
        <f t="shared" si="195"/>
        <v>3</v>
      </c>
      <c r="P451" s="44">
        <f t="shared" si="196"/>
        <v>9</v>
      </c>
      <c r="Q451" s="44">
        <f t="shared" si="197"/>
        <v>2000</v>
      </c>
    </row>
    <row r="452" spans="1:17" ht="11.25" customHeight="1">
      <c r="A452" s="20" t="s">
        <v>134</v>
      </c>
      <c r="B452" s="20" t="s">
        <v>81</v>
      </c>
      <c r="C452" s="20" t="s">
        <v>176</v>
      </c>
      <c r="D452" s="20" t="s">
        <v>268</v>
      </c>
      <c r="E452" s="41">
        <v>1</v>
      </c>
      <c r="G452" s="30">
        <v>36790</v>
      </c>
      <c r="H452" s="30">
        <v>36804</v>
      </c>
      <c r="I452" s="46">
        <v>1</v>
      </c>
      <c r="J452" s="30"/>
      <c r="K452" s="32"/>
      <c r="L452" s="46">
        <v>1</v>
      </c>
      <c r="M452" s="38"/>
      <c r="N452" s="32"/>
      <c r="O452" s="44">
        <f t="shared" si="195"/>
        <v>3</v>
      </c>
      <c r="P452" s="44">
        <f t="shared" si="196"/>
        <v>9</v>
      </c>
      <c r="Q452" s="44">
        <f t="shared" si="197"/>
        <v>2000</v>
      </c>
    </row>
    <row r="453" spans="1:17" ht="11.25" customHeight="1">
      <c r="A453" s="20" t="s">
        <v>134</v>
      </c>
      <c r="B453" s="20" t="s">
        <v>81</v>
      </c>
      <c r="C453" s="20" t="s">
        <v>146</v>
      </c>
      <c r="E453" s="41">
        <v>2</v>
      </c>
      <c r="G453" s="30">
        <v>36791</v>
      </c>
      <c r="H453" s="30"/>
      <c r="I453" s="46">
        <v>1</v>
      </c>
      <c r="J453" s="30"/>
      <c r="K453" s="32"/>
      <c r="L453" s="46">
        <v>1</v>
      </c>
      <c r="M453" s="38"/>
      <c r="N453" s="32"/>
      <c r="O453" s="44">
        <f t="shared" si="195"/>
        <v>3</v>
      </c>
      <c r="P453" s="44">
        <f t="shared" si="196"/>
        <v>9</v>
      </c>
      <c r="Q453" s="44">
        <f t="shared" si="197"/>
        <v>2000</v>
      </c>
    </row>
    <row r="454" spans="1:17" ht="11.25" customHeight="1">
      <c r="A454" s="20" t="s">
        <v>134</v>
      </c>
      <c r="B454" s="20" t="s">
        <v>81</v>
      </c>
      <c r="C454" s="20" t="s">
        <v>208</v>
      </c>
      <c r="D454" s="20" t="s">
        <v>149</v>
      </c>
      <c r="E454" s="41">
        <v>1</v>
      </c>
      <c r="G454" s="30">
        <v>36791</v>
      </c>
      <c r="H454" s="30">
        <v>36795</v>
      </c>
      <c r="I454" s="46">
        <v>1</v>
      </c>
      <c r="J454" s="30"/>
      <c r="K454" s="32"/>
      <c r="L454" s="46">
        <v>1</v>
      </c>
      <c r="M454" s="38"/>
      <c r="N454" s="32"/>
      <c r="O454" s="44">
        <f t="shared" si="195"/>
        <v>3</v>
      </c>
      <c r="P454" s="44">
        <f t="shared" si="196"/>
        <v>9</v>
      </c>
      <c r="Q454" s="44">
        <f t="shared" si="197"/>
        <v>2000</v>
      </c>
    </row>
    <row r="455" spans="1:17" ht="11.25" customHeight="1">
      <c r="A455" s="20" t="s">
        <v>134</v>
      </c>
      <c r="B455" s="20" t="s">
        <v>81</v>
      </c>
      <c r="C455" s="20" t="s">
        <v>201</v>
      </c>
      <c r="D455" s="20" t="s">
        <v>268</v>
      </c>
      <c r="E455" s="41">
        <v>1</v>
      </c>
      <c r="G455" s="30">
        <v>36792</v>
      </c>
      <c r="H455" s="30"/>
      <c r="I455" s="46">
        <v>1</v>
      </c>
      <c r="J455" s="30"/>
      <c r="K455" s="32"/>
      <c r="L455" s="46">
        <v>1</v>
      </c>
      <c r="M455" s="38"/>
      <c r="N455" s="32"/>
      <c r="O455" s="44">
        <f t="shared" si="195"/>
        <v>3</v>
      </c>
      <c r="P455" s="44">
        <f t="shared" si="196"/>
        <v>9</v>
      </c>
      <c r="Q455" s="44">
        <f t="shared" si="197"/>
        <v>2000</v>
      </c>
    </row>
    <row r="456" spans="1:17" ht="11.25" customHeight="1">
      <c r="A456" s="20" t="s">
        <v>134</v>
      </c>
      <c r="B456" s="20" t="s">
        <v>81</v>
      </c>
      <c r="C456" s="20" t="s">
        <v>146</v>
      </c>
      <c r="E456" s="41">
        <v>2</v>
      </c>
      <c r="G456" s="30">
        <v>36792</v>
      </c>
      <c r="H456" s="30"/>
      <c r="I456" s="46">
        <v>1</v>
      </c>
      <c r="J456" s="30"/>
      <c r="K456" s="32"/>
      <c r="L456" s="46">
        <v>1</v>
      </c>
      <c r="M456" s="38"/>
      <c r="N456" s="32"/>
      <c r="O456" s="44">
        <f t="shared" si="195"/>
        <v>3</v>
      </c>
      <c r="P456" s="44">
        <f t="shared" si="196"/>
        <v>9</v>
      </c>
      <c r="Q456" s="44">
        <f t="shared" si="197"/>
        <v>2000</v>
      </c>
    </row>
    <row r="457" spans="1:17" ht="11.25" customHeight="1">
      <c r="A457" s="20" t="s">
        <v>134</v>
      </c>
      <c r="B457" s="20" t="s">
        <v>81</v>
      </c>
      <c r="C457" s="20" t="s">
        <v>146</v>
      </c>
      <c r="E457" s="41">
        <v>1</v>
      </c>
      <c r="G457" s="30">
        <v>36792</v>
      </c>
      <c r="H457" s="30"/>
      <c r="I457" s="46">
        <v>1</v>
      </c>
      <c r="J457" s="30"/>
      <c r="K457" s="32"/>
      <c r="L457" s="46">
        <v>1</v>
      </c>
      <c r="M457" s="38"/>
      <c r="N457" s="32"/>
      <c r="O457" s="44">
        <f t="shared" si="195"/>
        <v>3</v>
      </c>
      <c r="P457" s="44">
        <f t="shared" si="196"/>
        <v>9</v>
      </c>
      <c r="Q457" s="44">
        <f t="shared" si="197"/>
        <v>2000</v>
      </c>
    </row>
    <row r="458" spans="1:17" ht="11.25" customHeight="1">
      <c r="A458" s="20" t="s">
        <v>134</v>
      </c>
      <c r="B458" s="20" t="s">
        <v>81</v>
      </c>
      <c r="C458" s="20" t="s">
        <v>218</v>
      </c>
      <c r="D458" s="20" t="s">
        <v>268</v>
      </c>
      <c r="E458" s="41">
        <v>1</v>
      </c>
      <c r="G458" s="30">
        <v>36792</v>
      </c>
      <c r="H458" s="30"/>
      <c r="I458" s="46">
        <v>1</v>
      </c>
      <c r="J458" s="30"/>
      <c r="K458" s="32"/>
      <c r="L458" s="46">
        <v>1</v>
      </c>
      <c r="M458" s="38"/>
      <c r="N458" s="32"/>
      <c r="O458" s="44">
        <f t="shared" si="195"/>
        <v>3</v>
      </c>
      <c r="P458" s="44">
        <f t="shared" si="196"/>
        <v>9</v>
      </c>
      <c r="Q458" s="44">
        <f t="shared" si="197"/>
        <v>2000</v>
      </c>
    </row>
    <row r="459" spans="1:17" ht="11.25" customHeight="1">
      <c r="A459" s="20" t="s">
        <v>134</v>
      </c>
      <c r="B459" s="20" t="s">
        <v>81</v>
      </c>
      <c r="C459" s="20" t="s">
        <v>177</v>
      </c>
      <c r="E459" s="41">
        <v>1</v>
      </c>
      <c r="G459" s="30">
        <v>36792</v>
      </c>
      <c r="H459" s="30">
        <v>36795</v>
      </c>
      <c r="I459" s="46">
        <v>1</v>
      </c>
      <c r="J459" s="30"/>
      <c r="K459" s="32"/>
      <c r="L459" s="46">
        <v>1</v>
      </c>
      <c r="M459" s="38"/>
      <c r="N459" s="32"/>
      <c r="O459" s="44">
        <f t="shared" si="195"/>
        <v>3</v>
      </c>
      <c r="P459" s="44">
        <f t="shared" si="196"/>
        <v>9</v>
      </c>
      <c r="Q459" s="44">
        <f t="shared" si="197"/>
        <v>2000</v>
      </c>
    </row>
    <row r="460" spans="1:17" ht="11.25" customHeight="1">
      <c r="A460" s="20" t="s">
        <v>134</v>
      </c>
      <c r="B460" s="20" t="s">
        <v>81</v>
      </c>
      <c r="C460" s="20" t="s">
        <v>219</v>
      </c>
      <c r="E460" s="41">
        <v>1</v>
      </c>
      <c r="G460" s="30">
        <v>36792</v>
      </c>
      <c r="H460" s="30"/>
      <c r="I460" s="46">
        <v>1</v>
      </c>
      <c r="J460" s="30"/>
      <c r="K460" s="32"/>
      <c r="L460" s="46">
        <v>1</v>
      </c>
      <c r="M460" s="38"/>
      <c r="N460" s="32"/>
      <c r="O460" s="44">
        <f t="shared" si="195"/>
        <v>3</v>
      </c>
      <c r="P460" s="44">
        <f t="shared" si="196"/>
        <v>9</v>
      </c>
      <c r="Q460" s="44">
        <f t="shared" si="197"/>
        <v>2000</v>
      </c>
    </row>
    <row r="461" spans="1:17" ht="11.25" customHeight="1">
      <c r="A461" s="20" t="s">
        <v>134</v>
      </c>
      <c r="B461" s="20" t="s">
        <v>81</v>
      </c>
      <c r="C461" s="20" t="s">
        <v>220</v>
      </c>
      <c r="D461" s="20" t="s">
        <v>149</v>
      </c>
      <c r="E461" s="41">
        <v>1</v>
      </c>
      <c r="G461" s="30">
        <v>36792</v>
      </c>
      <c r="H461" s="30">
        <v>36794</v>
      </c>
      <c r="I461" s="46">
        <v>1</v>
      </c>
      <c r="J461" s="30"/>
      <c r="K461" s="32"/>
      <c r="L461" s="46">
        <v>1</v>
      </c>
      <c r="M461" s="38"/>
      <c r="N461" s="32"/>
      <c r="O461" s="44">
        <f t="shared" si="195"/>
        <v>3</v>
      </c>
      <c r="P461" s="44">
        <f t="shared" si="196"/>
        <v>9</v>
      </c>
      <c r="Q461" s="44">
        <f t="shared" si="197"/>
        <v>2000</v>
      </c>
    </row>
    <row r="462" spans="1:17" ht="11.25" customHeight="1">
      <c r="A462" s="20" t="s">
        <v>134</v>
      </c>
      <c r="B462" s="20" t="s">
        <v>81</v>
      </c>
      <c r="C462" s="20" t="s">
        <v>205</v>
      </c>
      <c r="D462" s="20" t="s">
        <v>268</v>
      </c>
      <c r="E462" s="41">
        <v>1</v>
      </c>
      <c r="G462" s="30">
        <v>36794</v>
      </c>
      <c r="H462" s="30">
        <v>36804</v>
      </c>
      <c r="I462" s="46">
        <v>1</v>
      </c>
      <c r="J462" s="30"/>
      <c r="K462" s="32"/>
      <c r="L462" s="46">
        <v>1</v>
      </c>
      <c r="M462" s="38"/>
      <c r="N462" s="32"/>
      <c r="O462" s="44">
        <f t="shared" si="195"/>
        <v>3</v>
      </c>
      <c r="P462" s="44">
        <f t="shared" si="196"/>
        <v>9</v>
      </c>
      <c r="Q462" s="44">
        <f t="shared" si="197"/>
        <v>2000</v>
      </c>
    </row>
    <row r="463" spans="1:17" ht="11.25" customHeight="1">
      <c r="A463" s="20" t="s">
        <v>134</v>
      </c>
      <c r="B463" s="20" t="s">
        <v>81</v>
      </c>
      <c r="C463" s="20" t="s">
        <v>221</v>
      </c>
      <c r="D463" s="20" t="s">
        <v>268</v>
      </c>
      <c r="E463" s="41">
        <v>1</v>
      </c>
      <c r="G463" s="30">
        <v>36795</v>
      </c>
      <c r="H463" s="30"/>
      <c r="I463" s="46">
        <v>1</v>
      </c>
      <c r="J463" s="30"/>
      <c r="K463" s="32"/>
      <c r="L463" s="46">
        <v>1</v>
      </c>
      <c r="M463" s="38"/>
      <c r="N463" s="32"/>
      <c r="O463" s="44">
        <f t="shared" si="195"/>
        <v>3</v>
      </c>
      <c r="P463" s="44">
        <f t="shared" si="196"/>
        <v>9</v>
      </c>
      <c r="Q463" s="44">
        <f t="shared" si="197"/>
        <v>2000</v>
      </c>
    </row>
    <row r="464" spans="1:17" ht="11.25" customHeight="1">
      <c r="A464" s="20" t="s">
        <v>134</v>
      </c>
      <c r="B464" s="20" t="s">
        <v>81</v>
      </c>
      <c r="C464" s="20" t="s">
        <v>177</v>
      </c>
      <c r="E464" s="41">
        <v>1</v>
      </c>
      <c r="G464" s="30">
        <v>36795</v>
      </c>
      <c r="H464" s="30"/>
      <c r="I464" s="46">
        <v>1</v>
      </c>
      <c r="J464" s="30"/>
      <c r="K464" s="32"/>
      <c r="L464" s="46">
        <v>0</v>
      </c>
      <c r="M464" s="38"/>
      <c r="N464" s="32" t="s">
        <v>548</v>
      </c>
      <c r="O464" s="44">
        <f t="shared" si="195"/>
        <v>3</v>
      </c>
      <c r="P464" s="44">
        <f t="shared" si="196"/>
        <v>9</v>
      </c>
      <c r="Q464" s="44">
        <f t="shared" si="197"/>
        <v>2000</v>
      </c>
    </row>
    <row r="465" spans="1:17" ht="11.25" customHeight="1">
      <c r="A465" s="20" t="s">
        <v>134</v>
      </c>
      <c r="B465" s="20" t="s">
        <v>81</v>
      </c>
      <c r="C465" s="20" t="s">
        <v>174</v>
      </c>
      <c r="D465" s="20" t="s">
        <v>268</v>
      </c>
      <c r="E465" s="41">
        <v>1</v>
      </c>
      <c r="G465" s="30">
        <v>36795</v>
      </c>
      <c r="H465" s="30">
        <v>36798</v>
      </c>
      <c r="I465" s="46">
        <v>1</v>
      </c>
      <c r="J465" s="30"/>
      <c r="K465" s="32"/>
      <c r="L465" s="46">
        <v>1</v>
      </c>
      <c r="M465" s="38"/>
      <c r="N465" s="32"/>
      <c r="O465" s="44">
        <f t="shared" si="195"/>
        <v>3</v>
      </c>
      <c r="P465" s="44">
        <f t="shared" si="196"/>
        <v>9</v>
      </c>
      <c r="Q465" s="44">
        <f t="shared" si="197"/>
        <v>2000</v>
      </c>
    </row>
    <row r="466" spans="1:17" ht="11.25" customHeight="1">
      <c r="A466" s="20" t="s">
        <v>134</v>
      </c>
      <c r="B466" s="20" t="s">
        <v>81</v>
      </c>
      <c r="C466" s="20" t="s">
        <v>222</v>
      </c>
      <c r="D466" s="20" t="s">
        <v>147</v>
      </c>
      <c r="E466" s="41">
        <v>1</v>
      </c>
      <c r="G466" s="30">
        <v>36796</v>
      </c>
      <c r="H466" s="30">
        <v>36797</v>
      </c>
      <c r="I466" s="46">
        <v>1</v>
      </c>
      <c r="J466" s="30"/>
      <c r="K466" s="32"/>
      <c r="L466" s="46">
        <v>1</v>
      </c>
      <c r="M466" s="38"/>
      <c r="N466" s="32"/>
      <c r="O466" s="44">
        <f t="shared" si="195"/>
        <v>3</v>
      </c>
      <c r="P466" s="44">
        <f t="shared" si="196"/>
        <v>9</v>
      </c>
      <c r="Q466" s="44">
        <f t="shared" si="197"/>
        <v>2000</v>
      </c>
    </row>
    <row r="467" spans="1:17" ht="11.25" customHeight="1">
      <c r="A467" s="20" t="s">
        <v>134</v>
      </c>
      <c r="B467" s="20" t="s">
        <v>81</v>
      </c>
      <c r="C467" s="20" t="s">
        <v>223</v>
      </c>
      <c r="D467" s="20" t="s">
        <v>268</v>
      </c>
      <c r="E467" s="41">
        <v>1</v>
      </c>
      <c r="G467" s="30">
        <v>36796</v>
      </c>
      <c r="H467" s="30"/>
      <c r="I467" s="46">
        <v>1</v>
      </c>
      <c r="J467" s="30"/>
      <c r="K467" s="32"/>
      <c r="L467" s="46">
        <v>1</v>
      </c>
      <c r="M467" s="38"/>
      <c r="N467" s="32"/>
      <c r="O467" s="44">
        <f t="shared" si="195"/>
        <v>3</v>
      </c>
      <c r="P467" s="44">
        <f t="shared" si="196"/>
        <v>9</v>
      </c>
      <c r="Q467" s="44">
        <f t="shared" si="197"/>
        <v>2000</v>
      </c>
    </row>
    <row r="468" spans="1:17" ht="11.25" customHeight="1">
      <c r="A468" s="20" t="s">
        <v>134</v>
      </c>
      <c r="B468" s="20" t="s">
        <v>81</v>
      </c>
      <c r="C468" s="20" t="s">
        <v>222</v>
      </c>
      <c r="D468" s="20" t="s">
        <v>147</v>
      </c>
      <c r="E468" s="41">
        <v>1</v>
      </c>
      <c r="G468" s="30">
        <v>36796</v>
      </c>
      <c r="H468" s="30"/>
      <c r="I468" s="46">
        <v>1</v>
      </c>
      <c r="J468" s="30"/>
      <c r="K468" s="32"/>
      <c r="L468" s="46">
        <v>1</v>
      </c>
      <c r="M468" s="38"/>
      <c r="N468" s="32"/>
      <c r="O468" s="44">
        <f t="shared" si="195"/>
        <v>3</v>
      </c>
      <c r="P468" s="44">
        <f t="shared" si="196"/>
        <v>9</v>
      </c>
      <c r="Q468" s="44">
        <f t="shared" si="197"/>
        <v>2000</v>
      </c>
    </row>
    <row r="469" spans="1:17" ht="11.25" customHeight="1">
      <c r="A469" s="20" t="s">
        <v>134</v>
      </c>
      <c r="B469" s="20" t="s">
        <v>78</v>
      </c>
      <c r="C469" s="20" t="s">
        <v>160</v>
      </c>
      <c r="E469" s="41">
        <v>2</v>
      </c>
      <c r="G469" s="30">
        <v>36797</v>
      </c>
      <c r="H469" s="30"/>
      <c r="I469" s="46">
        <v>1</v>
      </c>
      <c r="J469" s="30"/>
      <c r="K469" s="32" t="s">
        <v>217</v>
      </c>
      <c r="L469" s="46">
        <v>1</v>
      </c>
      <c r="M469" s="38"/>
      <c r="N469" s="32"/>
      <c r="O469" s="44">
        <f t="shared" si="195"/>
        <v>3</v>
      </c>
      <c r="P469" s="44">
        <f t="shared" si="196"/>
        <v>9</v>
      </c>
      <c r="Q469" s="44">
        <f t="shared" si="197"/>
        <v>2000</v>
      </c>
    </row>
    <row r="470" spans="1:17" ht="11.25" customHeight="1">
      <c r="A470" s="20" t="s">
        <v>134</v>
      </c>
      <c r="B470" s="20" t="s">
        <v>81</v>
      </c>
      <c r="C470" s="20" t="s">
        <v>174</v>
      </c>
      <c r="D470" s="20" t="s">
        <v>268</v>
      </c>
      <c r="E470" s="41">
        <v>1</v>
      </c>
      <c r="G470" s="30">
        <v>36797</v>
      </c>
      <c r="H470" s="30">
        <v>36804</v>
      </c>
      <c r="I470" s="46">
        <v>1</v>
      </c>
      <c r="J470" s="30"/>
      <c r="K470" s="32"/>
      <c r="L470" s="46">
        <v>1</v>
      </c>
      <c r="M470" s="38"/>
      <c r="N470" s="32"/>
      <c r="O470" s="44">
        <f t="shared" si="195"/>
        <v>3</v>
      </c>
      <c r="P470" s="44">
        <f t="shared" si="196"/>
        <v>9</v>
      </c>
      <c r="Q470" s="44">
        <f t="shared" si="197"/>
        <v>2000</v>
      </c>
    </row>
    <row r="471" spans="1:17" ht="11.25" customHeight="1">
      <c r="A471" s="20" t="s">
        <v>134</v>
      </c>
      <c r="B471" s="20" t="s">
        <v>81</v>
      </c>
      <c r="C471" s="20" t="s">
        <v>146</v>
      </c>
      <c r="E471" s="41">
        <v>1</v>
      </c>
      <c r="G471" s="30">
        <v>36797</v>
      </c>
      <c r="H471" s="30"/>
      <c r="I471" s="46">
        <v>1</v>
      </c>
      <c r="J471" s="30"/>
      <c r="K471" s="32"/>
      <c r="L471" s="46">
        <v>1</v>
      </c>
      <c r="M471" s="38"/>
      <c r="N471" s="32"/>
      <c r="O471" s="44">
        <f t="shared" si="195"/>
        <v>3</v>
      </c>
      <c r="P471" s="44">
        <f t="shared" si="196"/>
        <v>9</v>
      </c>
      <c r="Q471" s="44">
        <f t="shared" si="197"/>
        <v>2000</v>
      </c>
    </row>
    <row r="472" spans="1:17" ht="11.25" customHeight="1">
      <c r="A472" s="20" t="s">
        <v>134</v>
      </c>
      <c r="B472" s="20" t="s">
        <v>81</v>
      </c>
      <c r="C472" s="20" t="s">
        <v>177</v>
      </c>
      <c r="E472" s="41">
        <v>1</v>
      </c>
      <c r="G472" s="30">
        <v>36798</v>
      </c>
      <c r="H472" s="30"/>
      <c r="I472" s="46">
        <v>1</v>
      </c>
      <c r="J472" s="30"/>
      <c r="K472" s="32"/>
      <c r="L472" s="46">
        <v>1</v>
      </c>
      <c r="M472" s="38"/>
      <c r="N472" s="32"/>
      <c r="O472" s="44">
        <f t="shared" si="195"/>
        <v>3</v>
      </c>
      <c r="P472" s="44">
        <f t="shared" si="196"/>
        <v>9</v>
      </c>
      <c r="Q472" s="44">
        <f t="shared" si="197"/>
        <v>2000</v>
      </c>
    </row>
    <row r="473" spans="1:17" ht="11.25" customHeight="1">
      <c r="A473" s="20" t="s">
        <v>134</v>
      </c>
      <c r="B473" s="20" t="s">
        <v>81</v>
      </c>
      <c r="C473" s="20" t="s">
        <v>165</v>
      </c>
      <c r="D473" s="20" t="s">
        <v>268</v>
      </c>
      <c r="E473" s="41">
        <v>1</v>
      </c>
      <c r="G473" s="30">
        <v>36798</v>
      </c>
      <c r="H473" s="30"/>
      <c r="I473" s="46">
        <v>1</v>
      </c>
      <c r="J473" s="30"/>
      <c r="K473" s="32"/>
      <c r="L473" s="46">
        <v>1</v>
      </c>
      <c r="M473" s="38"/>
      <c r="N473" s="32"/>
      <c r="O473" s="44">
        <f t="shared" si="195"/>
        <v>3</v>
      </c>
      <c r="P473" s="44">
        <f t="shared" si="196"/>
        <v>9</v>
      </c>
      <c r="Q473" s="44">
        <f t="shared" si="197"/>
        <v>2000</v>
      </c>
    </row>
    <row r="474" spans="1:17" ht="11.25" customHeight="1">
      <c r="A474" s="20" t="s">
        <v>134</v>
      </c>
      <c r="B474" s="20" t="s">
        <v>81</v>
      </c>
      <c r="C474" s="20" t="s">
        <v>224</v>
      </c>
      <c r="D474" s="20" t="s">
        <v>268</v>
      </c>
      <c r="E474" s="41">
        <v>1</v>
      </c>
      <c r="G474" s="30">
        <v>36799</v>
      </c>
      <c r="H474" s="30"/>
      <c r="I474" s="46">
        <v>1</v>
      </c>
      <c r="J474" s="30"/>
      <c r="K474" s="32"/>
      <c r="L474" s="46">
        <v>1</v>
      </c>
      <c r="M474" s="38"/>
      <c r="N474" s="32"/>
      <c r="O474" s="44">
        <f t="shared" si="195"/>
        <v>3</v>
      </c>
      <c r="P474" s="44">
        <f t="shared" si="196"/>
        <v>9</v>
      </c>
      <c r="Q474" s="44">
        <f t="shared" si="197"/>
        <v>2000</v>
      </c>
    </row>
    <row r="475" spans="1:17" ht="11.25" customHeight="1">
      <c r="A475" s="20" t="s">
        <v>134</v>
      </c>
      <c r="B475" s="20" t="s">
        <v>72</v>
      </c>
      <c r="C475" s="20" t="s">
        <v>50</v>
      </c>
      <c r="E475" s="41">
        <v>1</v>
      </c>
      <c r="G475" s="30">
        <v>36800</v>
      </c>
      <c r="H475" s="30"/>
      <c r="I475" s="46">
        <v>1</v>
      </c>
      <c r="J475" s="30"/>
      <c r="K475" s="32" t="s">
        <v>217</v>
      </c>
      <c r="L475" s="46">
        <v>1</v>
      </c>
      <c r="M475" s="38"/>
      <c r="N475" s="32"/>
      <c r="O475" s="44">
        <f t="shared" si="195"/>
        <v>1</v>
      </c>
      <c r="P475" s="44">
        <f t="shared" si="196"/>
        <v>10</v>
      </c>
      <c r="Q475" s="44">
        <f t="shared" si="197"/>
        <v>2000</v>
      </c>
    </row>
    <row r="476" spans="1:17" ht="11.25" customHeight="1">
      <c r="A476" s="20" t="s">
        <v>134</v>
      </c>
      <c r="B476" s="20" t="s">
        <v>81</v>
      </c>
      <c r="C476" s="20" t="s">
        <v>225</v>
      </c>
      <c r="E476" s="41">
        <v>1</v>
      </c>
      <c r="G476" s="30">
        <v>36800</v>
      </c>
      <c r="H476" s="30"/>
      <c r="I476" s="46">
        <v>1</v>
      </c>
      <c r="J476" s="30"/>
      <c r="K476" s="32"/>
      <c r="L476" s="46">
        <v>1</v>
      </c>
      <c r="M476" s="38"/>
      <c r="N476" s="32"/>
      <c r="O476" s="44">
        <f t="shared" si="195"/>
        <v>1</v>
      </c>
      <c r="P476" s="44">
        <f t="shared" si="196"/>
        <v>10</v>
      </c>
      <c r="Q476" s="44">
        <f t="shared" si="197"/>
        <v>2000</v>
      </c>
    </row>
    <row r="477" spans="1:17" ht="11.25" customHeight="1">
      <c r="A477" s="20" t="s">
        <v>134</v>
      </c>
      <c r="B477" s="20" t="s">
        <v>78</v>
      </c>
      <c r="C477" s="20" t="s">
        <v>160</v>
      </c>
      <c r="E477" s="41">
        <v>1</v>
      </c>
      <c r="G477" s="30">
        <v>36801</v>
      </c>
      <c r="H477" s="30"/>
      <c r="I477" s="46">
        <v>1</v>
      </c>
      <c r="J477" s="30"/>
      <c r="K477" s="32"/>
      <c r="L477" s="46">
        <v>1</v>
      </c>
      <c r="M477" s="38"/>
      <c r="N477" s="32"/>
      <c r="O477" s="44">
        <f t="shared" si="195"/>
        <v>1</v>
      </c>
      <c r="P477" s="44">
        <f t="shared" si="196"/>
        <v>10</v>
      </c>
      <c r="Q477" s="44">
        <f t="shared" si="197"/>
        <v>2000</v>
      </c>
    </row>
    <row r="478" spans="1:17" ht="11.25" customHeight="1">
      <c r="A478" s="20" t="s">
        <v>134</v>
      </c>
      <c r="B478" s="20" t="s">
        <v>81</v>
      </c>
      <c r="C478" s="20" t="s">
        <v>226</v>
      </c>
      <c r="D478" s="20" t="s">
        <v>268</v>
      </c>
      <c r="E478" s="41">
        <v>1</v>
      </c>
      <c r="G478" s="30">
        <v>36801</v>
      </c>
      <c r="H478" s="30"/>
      <c r="I478" s="46">
        <v>1</v>
      </c>
      <c r="J478" s="30"/>
      <c r="K478" s="32"/>
      <c r="L478" s="46">
        <v>1</v>
      </c>
      <c r="M478" s="38"/>
      <c r="N478" s="32"/>
      <c r="O478" s="44">
        <f t="shared" si="195"/>
        <v>1</v>
      </c>
      <c r="P478" s="44">
        <f t="shared" si="196"/>
        <v>10</v>
      </c>
      <c r="Q478" s="44">
        <f t="shared" si="197"/>
        <v>2000</v>
      </c>
    </row>
    <row r="479" spans="1:17" ht="11.25" customHeight="1">
      <c r="A479" s="20" t="s">
        <v>134</v>
      </c>
      <c r="B479" s="20" t="s">
        <v>72</v>
      </c>
      <c r="C479" s="20" t="s">
        <v>281</v>
      </c>
      <c r="D479" s="20" t="s">
        <v>50</v>
      </c>
      <c r="E479" s="41">
        <v>1</v>
      </c>
      <c r="G479" s="30">
        <v>36811</v>
      </c>
      <c r="H479" s="30">
        <v>36816</v>
      </c>
      <c r="I479" s="46">
        <v>1</v>
      </c>
      <c r="J479" s="30"/>
      <c r="K479" s="32"/>
      <c r="L479" s="46">
        <v>1</v>
      </c>
      <c r="M479" s="38"/>
      <c r="N479" s="32"/>
      <c r="O479" s="44">
        <f t="shared" si="195"/>
        <v>2</v>
      </c>
      <c r="P479" s="44">
        <f t="shared" si="196"/>
        <v>10</v>
      </c>
      <c r="Q479" s="44">
        <f t="shared" si="197"/>
        <v>2000</v>
      </c>
    </row>
    <row r="480" spans="1:17" ht="11.25" customHeight="1">
      <c r="A480" s="20" t="s">
        <v>134</v>
      </c>
      <c r="B480" s="20" t="s">
        <v>72</v>
      </c>
      <c r="C480" s="20" t="s">
        <v>50</v>
      </c>
      <c r="E480" s="41">
        <v>1</v>
      </c>
      <c r="G480" s="30">
        <v>36820</v>
      </c>
      <c r="H480" s="30">
        <v>36831</v>
      </c>
      <c r="I480" s="46">
        <v>1</v>
      </c>
      <c r="J480" s="30"/>
      <c r="K480" s="32"/>
      <c r="L480" s="46">
        <v>1</v>
      </c>
      <c r="M480" s="38"/>
      <c r="N480" s="32"/>
      <c r="O480" s="44">
        <f t="shared" si="195"/>
        <v>3</v>
      </c>
      <c r="P480" s="44">
        <f t="shared" si="196"/>
        <v>10</v>
      </c>
      <c r="Q480" s="44">
        <f t="shared" si="197"/>
        <v>2000</v>
      </c>
    </row>
    <row r="481" spans="1:17" ht="11.25" customHeight="1">
      <c r="A481" s="20" t="s">
        <v>134</v>
      </c>
      <c r="B481" s="20" t="s">
        <v>79</v>
      </c>
      <c r="C481" s="20" t="s">
        <v>227</v>
      </c>
      <c r="D481" s="20" t="s">
        <v>393</v>
      </c>
      <c r="E481" s="41">
        <v>1</v>
      </c>
      <c r="G481" s="30">
        <v>37013</v>
      </c>
      <c r="H481" s="30">
        <v>37014</v>
      </c>
      <c r="I481" s="46">
        <v>1</v>
      </c>
      <c r="J481" s="30"/>
      <c r="K481" s="32"/>
      <c r="L481" s="46">
        <v>1</v>
      </c>
      <c r="M481" s="38"/>
      <c r="N481" s="32"/>
      <c r="O481" s="44">
        <f t="shared" si="195"/>
        <v>1</v>
      </c>
      <c r="P481" s="44">
        <f t="shared" si="196"/>
        <v>5</v>
      </c>
      <c r="Q481" s="44">
        <f t="shared" si="197"/>
        <v>2001</v>
      </c>
    </row>
    <row r="482" spans="1:17" ht="11.25" customHeight="1">
      <c r="A482" s="20" t="s">
        <v>134</v>
      </c>
      <c r="B482" s="20" t="s">
        <v>77</v>
      </c>
      <c r="C482" s="20" t="s">
        <v>421</v>
      </c>
      <c r="E482" s="41">
        <v>1</v>
      </c>
      <c r="G482" s="30">
        <v>37159</v>
      </c>
      <c r="H482" s="30">
        <v>37160</v>
      </c>
      <c r="I482" s="46">
        <v>1</v>
      </c>
      <c r="J482" s="30"/>
      <c r="K482" s="32"/>
      <c r="L482" s="46">
        <v>1</v>
      </c>
      <c r="M482" s="38"/>
      <c r="N482" s="32"/>
      <c r="O482" s="44">
        <f t="shared" si="195"/>
        <v>3</v>
      </c>
      <c r="P482" s="44">
        <f t="shared" si="196"/>
        <v>9</v>
      </c>
      <c r="Q482" s="44">
        <f t="shared" si="197"/>
        <v>2001</v>
      </c>
    </row>
    <row r="483" spans="1:17" ht="11.25" customHeight="1">
      <c r="A483" s="20" t="s">
        <v>134</v>
      </c>
      <c r="B483" s="20" t="s">
        <v>72</v>
      </c>
      <c r="C483" s="20" t="s">
        <v>281</v>
      </c>
      <c r="D483" s="20" t="s">
        <v>50</v>
      </c>
      <c r="E483" s="41">
        <v>1</v>
      </c>
      <c r="G483" s="30">
        <v>37160</v>
      </c>
      <c r="H483" s="30">
        <v>37161</v>
      </c>
      <c r="I483" s="46">
        <v>1</v>
      </c>
      <c r="J483" s="30"/>
      <c r="K483" s="32"/>
      <c r="L483" s="46">
        <v>1</v>
      </c>
      <c r="M483" s="38"/>
      <c r="N483" s="32"/>
      <c r="O483" s="44">
        <f t="shared" ref="O483:O572" si="198">IF(DAY(G483)&lt;=10,1,IF(DAY(G483)&gt;20,3,2))</f>
        <v>3</v>
      </c>
      <c r="P483" s="44">
        <f t="shared" ref="P483:P572" si="199">MONTH(G483)</f>
        <v>9</v>
      </c>
      <c r="Q483" s="44">
        <f t="shared" ref="Q483:Q572" si="200">YEAR(G483)</f>
        <v>2001</v>
      </c>
    </row>
    <row r="484" spans="1:17" ht="11.25" customHeight="1">
      <c r="A484" s="20" t="s">
        <v>134</v>
      </c>
      <c r="B484" s="20" t="s">
        <v>81</v>
      </c>
      <c r="C484" s="20" t="s">
        <v>147</v>
      </c>
      <c r="E484" s="41">
        <v>1</v>
      </c>
      <c r="G484" s="30">
        <v>37163</v>
      </c>
      <c r="H484" s="30"/>
      <c r="I484" s="46">
        <v>1</v>
      </c>
      <c r="J484" s="30"/>
      <c r="K484" s="32"/>
      <c r="L484" s="46">
        <v>1</v>
      </c>
      <c r="M484" s="38"/>
      <c r="N484" s="32"/>
      <c r="O484" s="44">
        <f t="shared" si="198"/>
        <v>3</v>
      </c>
      <c r="P484" s="44">
        <f t="shared" si="199"/>
        <v>9</v>
      </c>
      <c r="Q484" s="44">
        <f t="shared" si="200"/>
        <v>2001</v>
      </c>
    </row>
    <row r="485" spans="1:17" ht="11.25" customHeight="1">
      <c r="A485" s="20" t="s">
        <v>134</v>
      </c>
      <c r="B485" s="20" t="s">
        <v>72</v>
      </c>
      <c r="C485" s="20" t="s">
        <v>50</v>
      </c>
      <c r="E485" s="41">
        <v>2</v>
      </c>
      <c r="G485" s="30">
        <v>37165</v>
      </c>
      <c r="H485" s="30"/>
      <c r="I485" s="46">
        <v>1</v>
      </c>
      <c r="J485" s="30"/>
      <c r="K485" s="32"/>
      <c r="L485" s="46">
        <v>1</v>
      </c>
      <c r="M485" s="38"/>
      <c r="N485" s="32"/>
      <c r="O485" s="44">
        <f t="shared" si="198"/>
        <v>1</v>
      </c>
      <c r="P485" s="44">
        <f t="shared" si="199"/>
        <v>10</v>
      </c>
      <c r="Q485" s="44">
        <f t="shared" si="200"/>
        <v>2001</v>
      </c>
    </row>
    <row r="486" spans="1:17" ht="11.25" customHeight="1">
      <c r="A486" s="20" t="s">
        <v>134</v>
      </c>
      <c r="B486" s="20" t="s">
        <v>78</v>
      </c>
      <c r="C486" s="20" t="s">
        <v>497</v>
      </c>
      <c r="D486" s="20" t="s">
        <v>160</v>
      </c>
      <c r="E486" s="41">
        <v>1</v>
      </c>
      <c r="G486" s="30">
        <v>37166</v>
      </c>
      <c r="H486" s="30"/>
      <c r="I486" s="46">
        <v>1</v>
      </c>
      <c r="J486" s="30"/>
      <c r="K486" s="32"/>
      <c r="L486" s="46">
        <v>1</v>
      </c>
      <c r="M486" s="38"/>
      <c r="N486" s="32"/>
      <c r="O486" s="44">
        <f t="shared" si="198"/>
        <v>1</v>
      </c>
      <c r="P486" s="44">
        <f t="shared" si="199"/>
        <v>10</v>
      </c>
      <c r="Q486" s="44">
        <f t="shared" si="200"/>
        <v>2001</v>
      </c>
    </row>
    <row r="487" spans="1:17" ht="11.25" customHeight="1">
      <c r="A487" s="20" t="s">
        <v>134</v>
      </c>
      <c r="B487" s="20" t="s">
        <v>77</v>
      </c>
      <c r="C487" s="20" t="s">
        <v>228</v>
      </c>
      <c r="E487" s="41">
        <v>1</v>
      </c>
      <c r="G487" s="30">
        <v>37167</v>
      </c>
      <c r="H487" s="30"/>
      <c r="I487" s="46">
        <v>1</v>
      </c>
      <c r="J487" s="30"/>
      <c r="K487" s="32"/>
      <c r="L487" s="46">
        <v>1</v>
      </c>
      <c r="M487" s="38"/>
      <c r="N487" s="32"/>
      <c r="O487" s="44">
        <f t="shared" si="198"/>
        <v>1</v>
      </c>
      <c r="P487" s="44">
        <f t="shared" si="199"/>
        <v>10</v>
      </c>
      <c r="Q487" s="44">
        <f t="shared" si="200"/>
        <v>2001</v>
      </c>
    </row>
    <row r="488" spans="1:17" ht="11.25" customHeight="1">
      <c r="A488" s="20" t="s">
        <v>134</v>
      </c>
      <c r="B488" s="20" t="s">
        <v>72</v>
      </c>
      <c r="C488" s="20" t="s">
        <v>50</v>
      </c>
      <c r="E488" s="41">
        <v>1</v>
      </c>
      <c r="G488" s="30">
        <v>37168</v>
      </c>
      <c r="H488" s="30">
        <v>37170</v>
      </c>
      <c r="I488" s="46">
        <v>1</v>
      </c>
      <c r="J488" s="30"/>
      <c r="K488" s="32"/>
      <c r="L488" s="46">
        <v>1</v>
      </c>
      <c r="M488" s="38"/>
      <c r="N488" s="32"/>
      <c r="O488" s="44">
        <f t="shared" si="198"/>
        <v>1</v>
      </c>
      <c r="P488" s="44">
        <f t="shared" si="199"/>
        <v>10</v>
      </c>
      <c r="Q488" s="44">
        <f t="shared" si="200"/>
        <v>2001</v>
      </c>
    </row>
    <row r="489" spans="1:17" ht="11.25" customHeight="1">
      <c r="A489" s="20" t="s">
        <v>134</v>
      </c>
      <c r="B489" s="20" t="s">
        <v>81</v>
      </c>
      <c r="C489" s="20" t="s">
        <v>147</v>
      </c>
      <c r="E489" s="41">
        <v>1</v>
      </c>
      <c r="G489" s="30">
        <v>37169</v>
      </c>
      <c r="H489" s="30">
        <v>37170</v>
      </c>
      <c r="I489" s="46">
        <v>1</v>
      </c>
      <c r="J489" s="30"/>
      <c r="K489" s="32"/>
      <c r="L489" s="46">
        <v>1</v>
      </c>
      <c r="M489" s="38"/>
      <c r="N489" s="32"/>
      <c r="O489" s="44">
        <f t="shared" si="198"/>
        <v>1</v>
      </c>
      <c r="P489" s="44">
        <f t="shared" si="199"/>
        <v>10</v>
      </c>
      <c r="Q489" s="44">
        <f t="shared" si="200"/>
        <v>2001</v>
      </c>
    </row>
    <row r="490" spans="1:17" ht="11.25" customHeight="1">
      <c r="A490" s="20" t="s">
        <v>134</v>
      </c>
      <c r="B490" s="20" t="s">
        <v>78</v>
      </c>
      <c r="C490" s="20" t="s">
        <v>498</v>
      </c>
      <c r="D490" s="20" t="s">
        <v>160</v>
      </c>
      <c r="E490" s="41">
        <v>1</v>
      </c>
      <c r="G490" s="30">
        <v>37170</v>
      </c>
      <c r="H490" s="30"/>
      <c r="I490" s="46">
        <v>1</v>
      </c>
      <c r="J490" s="30"/>
      <c r="K490" s="32"/>
      <c r="L490" s="46">
        <v>1</v>
      </c>
      <c r="M490" s="38"/>
      <c r="N490" s="32"/>
      <c r="O490" s="44">
        <f t="shared" si="198"/>
        <v>1</v>
      </c>
      <c r="P490" s="44">
        <f t="shared" si="199"/>
        <v>10</v>
      </c>
      <c r="Q490" s="44">
        <f t="shared" si="200"/>
        <v>2001</v>
      </c>
    </row>
    <row r="491" spans="1:17" ht="11.25" customHeight="1">
      <c r="A491" s="20" t="s">
        <v>134</v>
      </c>
      <c r="B491" s="20" t="s">
        <v>72</v>
      </c>
      <c r="C491" s="20" t="s">
        <v>50</v>
      </c>
      <c r="E491" s="41">
        <v>1</v>
      </c>
      <c r="G491" s="30">
        <v>37171</v>
      </c>
      <c r="H491" s="30"/>
      <c r="I491" s="46">
        <v>1</v>
      </c>
      <c r="J491" s="30"/>
      <c r="K491" s="32"/>
      <c r="L491" s="46">
        <v>1</v>
      </c>
      <c r="M491" s="38"/>
      <c r="N491" s="32"/>
      <c r="O491" s="44">
        <f t="shared" si="198"/>
        <v>1</v>
      </c>
      <c r="P491" s="44">
        <f t="shared" si="199"/>
        <v>10</v>
      </c>
      <c r="Q491" s="44">
        <f t="shared" si="200"/>
        <v>2001</v>
      </c>
    </row>
    <row r="492" spans="1:17" ht="11.25" customHeight="1">
      <c r="A492" s="20" t="s">
        <v>134</v>
      </c>
      <c r="B492" s="20" t="s">
        <v>72</v>
      </c>
      <c r="C492" s="20" t="s">
        <v>50</v>
      </c>
      <c r="E492" s="41">
        <v>1</v>
      </c>
      <c r="G492" s="30">
        <v>37178</v>
      </c>
      <c r="H492" s="30"/>
      <c r="I492" s="46">
        <v>1</v>
      </c>
      <c r="J492" s="30"/>
      <c r="K492" s="32"/>
      <c r="L492" s="46">
        <v>1</v>
      </c>
      <c r="M492" s="38"/>
      <c r="N492" s="32"/>
      <c r="O492" s="44">
        <f t="shared" si="198"/>
        <v>2</v>
      </c>
      <c r="P492" s="44">
        <f t="shared" si="199"/>
        <v>10</v>
      </c>
      <c r="Q492" s="44">
        <f t="shared" si="200"/>
        <v>2001</v>
      </c>
    </row>
    <row r="493" spans="1:17" ht="11.25" customHeight="1">
      <c r="A493" s="20" t="s">
        <v>134</v>
      </c>
      <c r="B493" s="20" t="s">
        <v>78</v>
      </c>
      <c r="C493" s="20" t="s">
        <v>499</v>
      </c>
      <c r="D493" s="20" t="s">
        <v>160</v>
      </c>
      <c r="E493" s="41">
        <v>1</v>
      </c>
      <c r="G493" s="30">
        <v>37183</v>
      </c>
      <c r="H493" s="30">
        <v>37186</v>
      </c>
      <c r="I493" s="46">
        <v>1</v>
      </c>
      <c r="J493" s="30"/>
      <c r="K493" s="32"/>
      <c r="L493" s="46">
        <v>1</v>
      </c>
      <c r="M493" s="38"/>
      <c r="N493" s="32"/>
      <c r="O493" s="44">
        <f t="shared" si="198"/>
        <v>2</v>
      </c>
      <c r="P493" s="44">
        <f t="shared" si="199"/>
        <v>10</v>
      </c>
      <c r="Q493" s="44">
        <f t="shared" si="200"/>
        <v>2001</v>
      </c>
    </row>
    <row r="494" spans="1:17" ht="11.25" customHeight="1">
      <c r="A494" s="20" t="s">
        <v>134</v>
      </c>
      <c r="B494" s="20" t="s">
        <v>81</v>
      </c>
      <c r="C494" s="20" t="s">
        <v>146</v>
      </c>
      <c r="E494" s="41">
        <v>1</v>
      </c>
      <c r="G494" s="30">
        <v>37183</v>
      </c>
      <c r="H494" s="30"/>
      <c r="I494" s="46">
        <v>1</v>
      </c>
      <c r="J494" s="30"/>
      <c r="K494" s="32"/>
      <c r="L494" s="46">
        <v>1</v>
      </c>
      <c r="M494" s="38"/>
      <c r="N494" s="32"/>
      <c r="O494" s="44">
        <f t="shared" si="198"/>
        <v>2</v>
      </c>
      <c r="P494" s="44">
        <f t="shared" si="199"/>
        <v>10</v>
      </c>
      <c r="Q494" s="44">
        <f t="shared" si="200"/>
        <v>2001</v>
      </c>
    </row>
    <row r="495" spans="1:17" ht="11.25" customHeight="1">
      <c r="A495" s="20" t="s">
        <v>134</v>
      </c>
      <c r="B495" s="20" t="s">
        <v>78</v>
      </c>
      <c r="C495" s="20" t="s">
        <v>500</v>
      </c>
      <c r="D495" s="20" t="s">
        <v>160</v>
      </c>
      <c r="E495" s="41">
        <v>2</v>
      </c>
      <c r="G495" s="30">
        <v>37185</v>
      </c>
      <c r="H495" s="30"/>
      <c r="I495" s="46">
        <v>1</v>
      </c>
      <c r="J495" s="30"/>
      <c r="K495" s="32"/>
      <c r="L495" s="46">
        <v>1</v>
      </c>
      <c r="M495" s="38"/>
      <c r="N495" s="32"/>
      <c r="O495" s="44">
        <f t="shared" si="198"/>
        <v>3</v>
      </c>
      <c r="P495" s="44">
        <f t="shared" si="199"/>
        <v>10</v>
      </c>
      <c r="Q495" s="44">
        <f t="shared" si="200"/>
        <v>2001</v>
      </c>
    </row>
    <row r="496" spans="1:17" ht="11.25" customHeight="1">
      <c r="A496" s="20" t="s">
        <v>134</v>
      </c>
      <c r="B496" s="20" t="s">
        <v>72</v>
      </c>
      <c r="C496" s="20" t="s">
        <v>50</v>
      </c>
      <c r="E496" s="41">
        <v>1</v>
      </c>
      <c r="G496" s="30">
        <v>37186</v>
      </c>
      <c r="H496" s="30"/>
      <c r="I496" s="46">
        <v>1</v>
      </c>
      <c r="J496" s="30"/>
      <c r="K496" s="32"/>
      <c r="L496" s="46">
        <v>1</v>
      </c>
      <c r="M496" s="38"/>
      <c r="N496" s="32"/>
      <c r="O496" s="44">
        <f t="shared" si="198"/>
        <v>3</v>
      </c>
      <c r="P496" s="44">
        <f t="shared" si="199"/>
        <v>10</v>
      </c>
      <c r="Q496" s="44">
        <f t="shared" si="200"/>
        <v>2001</v>
      </c>
    </row>
    <row r="497" spans="1:17" ht="11.25" customHeight="1">
      <c r="A497" s="20" t="s">
        <v>134</v>
      </c>
      <c r="B497" s="20" t="s">
        <v>81</v>
      </c>
      <c r="C497" s="20" t="s">
        <v>229</v>
      </c>
      <c r="D497" s="20" t="s">
        <v>268</v>
      </c>
      <c r="E497" s="41">
        <v>1</v>
      </c>
      <c r="G497" s="30">
        <v>37197</v>
      </c>
      <c r="H497" s="30">
        <v>37251</v>
      </c>
      <c r="I497" s="46">
        <v>1</v>
      </c>
      <c r="J497" s="30"/>
      <c r="K497" s="32"/>
      <c r="L497" s="46">
        <v>1</v>
      </c>
      <c r="M497" s="38"/>
      <c r="N497" s="32"/>
      <c r="O497" s="44">
        <f t="shared" si="198"/>
        <v>1</v>
      </c>
      <c r="P497" s="44">
        <f t="shared" si="199"/>
        <v>11</v>
      </c>
      <c r="Q497" s="44">
        <f t="shared" si="200"/>
        <v>2001</v>
      </c>
    </row>
    <row r="498" spans="1:17" ht="11.25" customHeight="1">
      <c r="A498" s="20" t="s">
        <v>134</v>
      </c>
      <c r="B498" s="20" t="s">
        <v>72</v>
      </c>
      <c r="C498" s="20" t="s">
        <v>338</v>
      </c>
      <c r="D498" s="20" t="s">
        <v>50</v>
      </c>
      <c r="E498" s="41">
        <v>1</v>
      </c>
      <c r="G498" s="30">
        <v>37376</v>
      </c>
      <c r="H498" s="30">
        <v>37379</v>
      </c>
      <c r="I498" s="46">
        <v>1</v>
      </c>
      <c r="J498" s="30"/>
      <c r="K498" s="32"/>
      <c r="L498" s="46">
        <v>1</v>
      </c>
      <c r="M498" s="38"/>
      <c r="N498" s="32"/>
      <c r="O498" s="44">
        <f t="shared" si="198"/>
        <v>3</v>
      </c>
      <c r="P498" s="44">
        <f t="shared" si="199"/>
        <v>4</v>
      </c>
      <c r="Q498" s="44">
        <f t="shared" si="200"/>
        <v>2002</v>
      </c>
    </row>
    <row r="499" spans="1:17" ht="11.25" customHeight="1">
      <c r="A499" s="20" t="s">
        <v>134</v>
      </c>
      <c r="B499" s="20" t="s">
        <v>72</v>
      </c>
      <c r="C499" s="20" t="s">
        <v>465</v>
      </c>
      <c r="D499" s="20" t="s">
        <v>50</v>
      </c>
      <c r="E499" s="41">
        <v>1</v>
      </c>
      <c r="G499" s="30">
        <v>37384</v>
      </c>
      <c r="H499" s="30">
        <v>37386</v>
      </c>
      <c r="I499" s="46">
        <v>1</v>
      </c>
      <c r="J499" s="30"/>
      <c r="K499" s="32"/>
      <c r="L499" s="46">
        <v>1</v>
      </c>
      <c r="M499" s="38"/>
      <c r="N499" s="32"/>
      <c r="O499" s="44">
        <f t="shared" si="198"/>
        <v>1</v>
      </c>
      <c r="P499" s="44">
        <f t="shared" si="199"/>
        <v>5</v>
      </c>
      <c r="Q499" s="44">
        <f t="shared" si="200"/>
        <v>2002</v>
      </c>
    </row>
    <row r="500" spans="1:17" ht="11.25" customHeight="1">
      <c r="A500" s="20" t="s">
        <v>134</v>
      </c>
      <c r="B500" s="20" t="s">
        <v>81</v>
      </c>
      <c r="C500" s="20" t="s">
        <v>205</v>
      </c>
      <c r="D500" s="20" t="s">
        <v>234</v>
      </c>
      <c r="E500" s="41">
        <v>1</v>
      </c>
      <c r="G500" s="30">
        <v>37525</v>
      </c>
      <c r="H500" s="30">
        <v>37527</v>
      </c>
      <c r="I500" s="46">
        <v>1</v>
      </c>
      <c r="J500" s="30"/>
      <c r="K500" s="32"/>
      <c r="L500" s="46">
        <v>1</v>
      </c>
      <c r="M500" s="38"/>
      <c r="N500" s="32"/>
      <c r="O500" s="44">
        <f t="shared" si="198"/>
        <v>3</v>
      </c>
      <c r="P500" s="44">
        <f t="shared" si="199"/>
        <v>9</v>
      </c>
      <c r="Q500" s="44">
        <f t="shared" si="200"/>
        <v>2002</v>
      </c>
    </row>
    <row r="501" spans="1:17" ht="11.25" customHeight="1">
      <c r="A501" s="20" t="s">
        <v>134</v>
      </c>
      <c r="B501" s="20" t="s">
        <v>81</v>
      </c>
      <c r="C501" s="20" t="s">
        <v>177</v>
      </c>
      <c r="E501" s="41">
        <v>1</v>
      </c>
      <c r="G501" s="30">
        <v>37528</v>
      </c>
      <c r="H501" s="30">
        <v>37530</v>
      </c>
      <c r="I501" s="46">
        <v>1</v>
      </c>
      <c r="J501" s="30"/>
      <c r="K501" s="32"/>
      <c r="L501" s="46">
        <v>1</v>
      </c>
      <c r="M501" s="38"/>
      <c r="N501" s="32"/>
      <c r="O501" s="44">
        <f t="shared" si="198"/>
        <v>3</v>
      </c>
      <c r="P501" s="44">
        <f t="shared" si="199"/>
        <v>9</v>
      </c>
      <c r="Q501" s="44">
        <f t="shared" si="200"/>
        <v>2002</v>
      </c>
    </row>
    <row r="502" spans="1:17" ht="11.25" customHeight="1">
      <c r="A502" s="20" t="s">
        <v>134</v>
      </c>
      <c r="B502" s="20" t="s">
        <v>81</v>
      </c>
      <c r="C502" s="20" t="s">
        <v>146</v>
      </c>
      <c r="E502" s="41">
        <v>1</v>
      </c>
      <c r="G502" s="30">
        <v>37530</v>
      </c>
      <c r="H502" s="30"/>
      <c r="I502" s="46">
        <v>1</v>
      </c>
      <c r="J502" s="30"/>
      <c r="K502" s="32"/>
      <c r="L502" s="46">
        <v>1</v>
      </c>
      <c r="M502" s="38"/>
      <c r="N502" s="32"/>
      <c r="O502" s="44">
        <f t="shared" si="198"/>
        <v>1</v>
      </c>
      <c r="P502" s="44">
        <f t="shared" si="199"/>
        <v>10</v>
      </c>
      <c r="Q502" s="44">
        <f t="shared" si="200"/>
        <v>2002</v>
      </c>
    </row>
    <row r="503" spans="1:17" ht="11.25" customHeight="1">
      <c r="A503" s="20" t="s">
        <v>134</v>
      </c>
      <c r="B503" s="20" t="s">
        <v>72</v>
      </c>
      <c r="C503" s="20" t="s">
        <v>263</v>
      </c>
      <c r="D503" s="20" t="s">
        <v>50</v>
      </c>
      <c r="E503" s="41">
        <v>1</v>
      </c>
      <c r="G503" s="30">
        <v>37533</v>
      </c>
      <c r="H503" s="30"/>
      <c r="I503" s="46">
        <v>1</v>
      </c>
      <c r="J503" s="30"/>
      <c r="K503" s="32"/>
      <c r="L503" s="46">
        <v>1</v>
      </c>
      <c r="M503" s="38"/>
      <c r="N503" s="32"/>
      <c r="O503" s="44">
        <f t="shared" si="198"/>
        <v>1</v>
      </c>
      <c r="P503" s="44">
        <f t="shared" si="199"/>
        <v>10</v>
      </c>
      <c r="Q503" s="44">
        <f t="shared" si="200"/>
        <v>2002</v>
      </c>
    </row>
    <row r="504" spans="1:17" ht="11.25" customHeight="1">
      <c r="A504" s="20" t="s">
        <v>134</v>
      </c>
      <c r="B504" s="20" t="s">
        <v>78</v>
      </c>
      <c r="C504" s="20" t="s">
        <v>160</v>
      </c>
      <c r="E504" s="41">
        <v>1</v>
      </c>
      <c r="G504" s="30">
        <v>37538</v>
      </c>
      <c r="H504" s="30"/>
      <c r="I504" s="46">
        <v>1</v>
      </c>
      <c r="J504" s="30"/>
      <c r="K504" s="32"/>
      <c r="L504" s="46">
        <v>1</v>
      </c>
      <c r="M504" s="38"/>
      <c r="N504" s="32"/>
      <c r="O504" s="44">
        <f t="shared" si="198"/>
        <v>1</v>
      </c>
      <c r="P504" s="44">
        <f t="shared" si="199"/>
        <v>10</v>
      </c>
      <c r="Q504" s="44">
        <f t="shared" si="200"/>
        <v>2002</v>
      </c>
    </row>
    <row r="505" spans="1:17" ht="11.25" customHeight="1">
      <c r="A505" s="20" t="s">
        <v>134</v>
      </c>
      <c r="B505" s="20" t="s">
        <v>81</v>
      </c>
      <c r="C505" s="20" t="s">
        <v>146</v>
      </c>
      <c r="E505" s="41">
        <v>1</v>
      </c>
      <c r="G505" s="30">
        <v>37539</v>
      </c>
      <c r="H505" s="30">
        <v>37543</v>
      </c>
      <c r="I505" s="46">
        <v>1</v>
      </c>
      <c r="J505" s="30"/>
      <c r="K505" s="32"/>
      <c r="L505" s="46">
        <v>1</v>
      </c>
      <c r="M505" s="38"/>
      <c r="N505" s="32"/>
      <c r="O505" s="44">
        <f t="shared" si="198"/>
        <v>1</v>
      </c>
      <c r="P505" s="44">
        <f t="shared" si="199"/>
        <v>10</v>
      </c>
      <c r="Q505" s="44">
        <f t="shared" si="200"/>
        <v>2002</v>
      </c>
    </row>
    <row r="506" spans="1:17" ht="11.25" customHeight="1">
      <c r="A506" s="20" t="s">
        <v>134</v>
      </c>
      <c r="B506" s="20" t="s">
        <v>72</v>
      </c>
      <c r="C506" s="20" t="s">
        <v>456</v>
      </c>
      <c r="D506" s="20" t="s">
        <v>50</v>
      </c>
      <c r="E506" s="41">
        <v>1</v>
      </c>
      <c r="G506" s="30">
        <v>37540</v>
      </c>
      <c r="H506" s="30">
        <v>37541</v>
      </c>
      <c r="I506" s="46">
        <v>1</v>
      </c>
      <c r="J506" s="30"/>
      <c r="K506" s="32"/>
      <c r="L506" s="46">
        <v>1</v>
      </c>
      <c r="M506" s="38"/>
      <c r="N506" s="32"/>
      <c r="O506" s="44">
        <f t="shared" si="198"/>
        <v>2</v>
      </c>
      <c r="P506" s="44">
        <f t="shared" si="199"/>
        <v>10</v>
      </c>
      <c r="Q506" s="44">
        <f t="shared" si="200"/>
        <v>2002</v>
      </c>
    </row>
    <row r="507" spans="1:17" ht="11.25" customHeight="1">
      <c r="A507" s="20" t="s">
        <v>134</v>
      </c>
      <c r="B507" s="20" t="s">
        <v>81</v>
      </c>
      <c r="C507" s="20" t="s">
        <v>146</v>
      </c>
      <c r="E507" s="41">
        <v>1</v>
      </c>
      <c r="G507" s="30">
        <v>37542</v>
      </c>
      <c r="H507" s="30"/>
      <c r="I507" s="46">
        <v>1</v>
      </c>
      <c r="J507" s="30"/>
      <c r="K507" s="32"/>
      <c r="L507" s="46">
        <v>1</v>
      </c>
      <c r="M507" s="38"/>
      <c r="N507" s="32"/>
      <c r="O507" s="44">
        <f t="shared" si="198"/>
        <v>2</v>
      </c>
      <c r="P507" s="44">
        <f t="shared" si="199"/>
        <v>10</v>
      </c>
      <c r="Q507" s="44">
        <f t="shared" si="200"/>
        <v>2002</v>
      </c>
    </row>
    <row r="508" spans="1:17" ht="11.25" customHeight="1">
      <c r="A508" s="20" t="s">
        <v>134</v>
      </c>
      <c r="B508" s="20" t="s">
        <v>81</v>
      </c>
      <c r="C508" s="20" t="s">
        <v>187</v>
      </c>
      <c r="D508" s="20" t="s">
        <v>234</v>
      </c>
      <c r="E508" s="41">
        <v>1</v>
      </c>
      <c r="G508" s="30">
        <v>37546</v>
      </c>
      <c r="H508" s="30"/>
      <c r="I508" s="46">
        <v>1</v>
      </c>
      <c r="J508" s="30"/>
      <c r="K508" s="32"/>
      <c r="L508" s="46">
        <v>1</v>
      </c>
      <c r="M508" s="38"/>
      <c r="N508" s="32"/>
      <c r="O508" s="44">
        <f t="shared" si="198"/>
        <v>2</v>
      </c>
      <c r="P508" s="44">
        <f t="shared" si="199"/>
        <v>10</v>
      </c>
      <c r="Q508" s="44">
        <f t="shared" si="200"/>
        <v>2002</v>
      </c>
    </row>
    <row r="509" spans="1:17" ht="11.25" customHeight="1">
      <c r="A509" s="20" t="s">
        <v>134</v>
      </c>
      <c r="B509" s="20" t="s">
        <v>83</v>
      </c>
      <c r="C509" s="20" t="s">
        <v>429</v>
      </c>
      <c r="E509" s="41">
        <v>1</v>
      </c>
      <c r="G509" s="30">
        <v>37558</v>
      </c>
      <c r="H509" s="30"/>
      <c r="I509" s="46">
        <v>1</v>
      </c>
      <c r="J509" s="30"/>
      <c r="K509" s="32" t="s">
        <v>230</v>
      </c>
      <c r="L509" s="46">
        <v>1</v>
      </c>
      <c r="M509" s="38"/>
      <c r="N509" s="32"/>
      <c r="O509" s="44">
        <f t="shared" si="198"/>
        <v>3</v>
      </c>
      <c r="P509" s="44">
        <f t="shared" si="199"/>
        <v>10</v>
      </c>
      <c r="Q509" s="44">
        <f t="shared" si="200"/>
        <v>2002</v>
      </c>
    </row>
    <row r="510" spans="1:17" ht="11.25" customHeight="1">
      <c r="A510" s="20" t="s">
        <v>134</v>
      </c>
      <c r="B510" s="20" t="s">
        <v>77</v>
      </c>
      <c r="C510" s="20" t="s">
        <v>228</v>
      </c>
      <c r="E510" s="41">
        <v>1</v>
      </c>
      <c r="G510" s="30">
        <v>37558</v>
      </c>
      <c r="H510" s="30"/>
      <c r="I510" s="46">
        <v>0</v>
      </c>
      <c r="J510" s="32" t="s">
        <v>430</v>
      </c>
      <c r="K510" s="20"/>
      <c r="L510" s="46">
        <v>0</v>
      </c>
      <c r="M510" s="38"/>
      <c r="N510" s="32"/>
      <c r="O510" s="44">
        <f t="shared" si="198"/>
        <v>3</v>
      </c>
      <c r="P510" s="44">
        <f t="shared" si="199"/>
        <v>10</v>
      </c>
      <c r="Q510" s="44">
        <f t="shared" si="200"/>
        <v>2002</v>
      </c>
    </row>
    <row r="511" spans="1:17" ht="11.25" customHeight="1">
      <c r="A511" s="20" t="s">
        <v>134</v>
      </c>
      <c r="B511" s="20" t="s">
        <v>72</v>
      </c>
      <c r="C511" s="20" t="s">
        <v>281</v>
      </c>
      <c r="D511" s="20" t="s">
        <v>50</v>
      </c>
      <c r="E511" s="41">
        <v>1</v>
      </c>
      <c r="G511" s="30">
        <v>37750</v>
      </c>
      <c r="H511" s="30"/>
      <c r="I511" s="46">
        <v>1</v>
      </c>
      <c r="J511" s="30"/>
      <c r="K511" s="20"/>
      <c r="L511" s="46">
        <v>1</v>
      </c>
      <c r="M511" s="38"/>
      <c r="N511" s="20"/>
      <c r="O511" s="44">
        <f t="shared" si="198"/>
        <v>1</v>
      </c>
      <c r="P511" s="44">
        <f t="shared" si="199"/>
        <v>5</v>
      </c>
      <c r="Q511" s="44">
        <f t="shared" si="200"/>
        <v>2003</v>
      </c>
    </row>
    <row r="512" spans="1:17" ht="11.25" customHeight="1">
      <c r="A512" s="43" t="s">
        <v>134</v>
      </c>
      <c r="B512" s="20" t="s">
        <v>81</v>
      </c>
      <c r="C512" s="20" t="s">
        <v>146</v>
      </c>
      <c r="E512" s="41">
        <v>1</v>
      </c>
      <c r="G512" s="30">
        <v>37872</v>
      </c>
      <c r="H512" s="30"/>
      <c r="I512" s="46">
        <v>1</v>
      </c>
      <c r="J512" s="30"/>
      <c r="K512" s="20"/>
      <c r="L512" s="46">
        <v>1</v>
      </c>
      <c r="M512" s="38"/>
      <c r="N512" s="20"/>
      <c r="O512" s="44">
        <f t="shared" si="198"/>
        <v>1</v>
      </c>
      <c r="P512" s="44">
        <f t="shared" si="199"/>
        <v>9</v>
      </c>
      <c r="Q512" s="44">
        <f t="shared" si="200"/>
        <v>2003</v>
      </c>
    </row>
    <row r="513" spans="1:17" ht="11.25" customHeight="1">
      <c r="A513" s="43" t="s">
        <v>134</v>
      </c>
      <c r="B513" s="20" t="s">
        <v>81</v>
      </c>
      <c r="C513" s="20" t="s">
        <v>146</v>
      </c>
      <c r="E513" s="41">
        <v>1</v>
      </c>
      <c r="G513" s="30">
        <v>37884</v>
      </c>
      <c r="H513" s="30"/>
      <c r="I513" s="46">
        <v>1</v>
      </c>
      <c r="J513" s="30"/>
      <c r="K513" s="20"/>
      <c r="L513" s="46">
        <v>1</v>
      </c>
      <c r="M513" s="38"/>
      <c r="N513" s="20"/>
      <c r="O513" s="44">
        <f t="shared" si="198"/>
        <v>2</v>
      </c>
      <c r="P513" s="44">
        <f t="shared" si="199"/>
        <v>9</v>
      </c>
      <c r="Q513" s="44">
        <f t="shared" si="200"/>
        <v>2003</v>
      </c>
    </row>
    <row r="514" spans="1:17" ht="11.25" customHeight="1">
      <c r="A514" s="20" t="s">
        <v>134</v>
      </c>
      <c r="B514" s="20" t="s">
        <v>72</v>
      </c>
      <c r="C514" s="20" t="s">
        <v>453</v>
      </c>
      <c r="D514" s="20" t="s">
        <v>50</v>
      </c>
      <c r="E514" s="41">
        <v>1</v>
      </c>
      <c r="G514" s="30">
        <v>37886</v>
      </c>
      <c r="H514" s="30">
        <v>37890</v>
      </c>
      <c r="I514" s="46">
        <v>1</v>
      </c>
      <c r="J514" s="30"/>
      <c r="K514" s="20"/>
      <c r="L514" s="46">
        <v>1</v>
      </c>
      <c r="M514" s="38"/>
      <c r="N514" s="20"/>
      <c r="O514" s="44">
        <f t="shared" si="198"/>
        <v>3</v>
      </c>
      <c r="P514" s="44">
        <f t="shared" si="199"/>
        <v>9</v>
      </c>
      <c r="Q514" s="44">
        <f t="shared" si="200"/>
        <v>2003</v>
      </c>
    </row>
    <row r="515" spans="1:17" ht="11.25" customHeight="1">
      <c r="A515" s="20" t="s">
        <v>134</v>
      </c>
      <c r="B515" s="20" t="s">
        <v>78</v>
      </c>
      <c r="C515" s="20" t="s">
        <v>501</v>
      </c>
      <c r="D515" s="20" t="s">
        <v>160</v>
      </c>
      <c r="E515" s="41">
        <v>1</v>
      </c>
      <c r="G515" s="30">
        <v>37891</v>
      </c>
      <c r="H515" s="30">
        <v>37895</v>
      </c>
      <c r="I515" s="46">
        <v>1</v>
      </c>
      <c r="J515" s="30"/>
      <c r="K515" s="32"/>
      <c r="L515" s="46">
        <v>1</v>
      </c>
      <c r="M515" s="38"/>
      <c r="N515" s="32"/>
      <c r="O515" s="44">
        <f t="shared" si="198"/>
        <v>3</v>
      </c>
      <c r="P515" s="44">
        <f t="shared" si="199"/>
        <v>9</v>
      </c>
      <c r="Q515" s="44">
        <f t="shared" si="200"/>
        <v>2003</v>
      </c>
    </row>
    <row r="516" spans="1:17" ht="11.25" customHeight="1">
      <c r="A516" s="20" t="s">
        <v>134</v>
      </c>
      <c r="B516" s="20" t="s">
        <v>72</v>
      </c>
      <c r="C516" s="20" t="s">
        <v>502</v>
      </c>
      <c r="D516" s="20" t="s">
        <v>50</v>
      </c>
      <c r="E516" s="41">
        <v>1</v>
      </c>
      <c r="G516" s="30">
        <v>37894</v>
      </c>
      <c r="H516" s="30">
        <v>37895</v>
      </c>
      <c r="I516" s="46">
        <v>1</v>
      </c>
      <c r="J516" s="30"/>
      <c r="K516" s="20"/>
      <c r="L516" s="46">
        <v>1</v>
      </c>
      <c r="M516" s="38"/>
      <c r="N516" s="20"/>
      <c r="O516" s="44">
        <f t="shared" si="198"/>
        <v>3</v>
      </c>
      <c r="P516" s="44">
        <f t="shared" si="199"/>
        <v>9</v>
      </c>
      <c r="Q516" s="44">
        <f t="shared" si="200"/>
        <v>2003</v>
      </c>
    </row>
    <row r="517" spans="1:17" ht="11.25" customHeight="1">
      <c r="A517" s="43" t="s">
        <v>134</v>
      </c>
      <c r="B517" s="20" t="s">
        <v>81</v>
      </c>
      <c r="C517" s="20" t="s">
        <v>482</v>
      </c>
      <c r="D517" s="20" t="s">
        <v>268</v>
      </c>
      <c r="E517" s="41">
        <v>1</v>
      </c>
      <c r="G517" s="30">
        <v>37895</v>
      </c>
      <c r="H517" s="30">
        <v>37896</v>
      </c>
      <c r="I517" s="46">
        <v>1</v>
      </c>
      <c r="J517" s="30"/>
      <c r="K517" s="20"/>
      <c r="L517" s="46">
        <v>1</v>
      </c>
      <c r="M517" s="38"/>
      <c r="N517" s="20"/>
      <c r="O517" s="44">
        <f t="shared" si="198"/>
        <v>1</v>
      </c>
      <c r="P517" s="44">
        <f t="shared" si="199"/>
        <v>10</v>
      </c>
      <c r="Q517" s="44">
        <f t="shared" si="200"/>
        <v>2003</v>
      </c>
    </row>
    <row r="518" spans="1:17" ht="11.25" customHeight="1">
      <c r="A518" s="20" t="s">
        <v>134</v>
      </c>
      <c r="B518" s="20" t="s">
        <v>79</v>
      </c>
      <c r="C518" s="20" t="s">
        <v>412</v>
      </c>
      <c r="D518" s="50" t="s">
        <v>413</v>
      </c>
      <c r="E518" s="41">
        <v>1</v>
      </c>
      <c r="G518" s="30">
        <v>37903</v>
      </c>
      <c r="H518" s="30"/>
      <c r="I518" s="46">
        <v>1</v>
      </c>
      <c r="J518" s="30"/>
      <c r="K518" s="32"/>
      <c r="L518" s="46">
        <v>1</v>
      </c>
      <c r="M518" s="38"/>
      <c r="N518" s="32"/>
      <c r="O518" s="44">
        <f t="shared" si="198"/>
        <v>1</v>
      </c>
      <c r="P518" s="44">
        <f t="shared" si="199"/>
        <v>10</v>
      </c>
      <c r="Q518" s="44">
        <f t="shared" si="200"/>
        <v>2003</v>
      </c>
    </row>
    <row r="519" spans="1:17" ht="11.25" customHeight="1">
      <c r="A519" s="43" t="s">
        <v>134</v>
      </c>
      <c r="B519" s="20" t="s">
        <v>81</v>
      </c>
      <c r="C519" s="20" t="s">
        <v>174</v>
      </c>
      <c r="D519" s="20" t="s">
        <v>268</v>
      </c>
      <c r="E519" s="41">
        <v>1</v>
      </c>
      <c r="G519" s="30">
        <v>37906</v>
      </c>
      <c r="H519" s="30"/>
      <c r="I519" s="46">
        <v>1</v>
      </c>
      <c r="J519" s="30"/>
      <c r="K519" s="20"/>
      <c r="L519" s="46">
        <v>1</v>
      </c>
      <c r="M519" s="38"/>
      <c r="N519" s="20"/>
      <c r="O519" s="44">
        <f t="shared" si="198"/>
        <v>2</v>
      </c>
      <c r="P519" s="44">
        <f t="shared" si="199"/>
        <v>10</v>
      </c>
      <c r="Q519" s="44">
        <f t="shared" si="200"/>
        <v>2003</v>
      </c>
    </row>
    <row r="520" spans="1:17" ht="11.25" customHeight="1">
      <c r="A520" s="43" t="s">
        <v>134</v>
      </c>
      <c r="B520" s="20" t="s">
        <v>81</v>
      </c>
      <c r="C520" s="20" t="s">
        <v>231</v>
      </c>
      <c r="D520" s="20" t="s">
        <v>268</v>
      </c>
      <c r="E520" s="41">
        <v>1</v>
      </c>
      <c r="G520" s="30">
        <v>37933</v>
      </c>
      <c r="H520" s="30"/>
      <c r="I520" s="46">
        <v>1</v>
      </c>
      <c r="J520" s="30"/>
      <c r="K520" s="20"/>
      <c r="L520" s="46">
        <v>1</v>
      </c>
      <c r="M520" s="38"/>
      <c r="N520" s="20"/>
      <c r="O520" s="44">
        <f t="shared" si="198"/>
        <v>1</v>
      </c>
      <c r="P520" s="44">
        <f t="shared" si="199"/>
        <v>11</v>
      </c>
      <c r="Q520" s="44">
        <f t="shared" si="200"/>
        <v>2003</v>
      </c>
    </row>
    <row r="521" spans="1:17" ht="11.25" customHeight="1">
      <c r="A521" s="43" t="s">
        <v>134</v>
      </c>
      <c r="B521" s="20" t="s">
        <v>81</v>
      </c>
      <c r="C521" s="20" t="s">
        <v>503</v>
      </c>
      <c r="D521" s="20" t="s">
        <v>232</v>
      </c>
      <c r="E521" s="41">
        <v>1</v>
      </c>
      <c r="G521" s="30">
        <v>37942</v>
      </c>
      <c r="H521" s="30"/>
      <c r="I521" s="46">
        <v>1</v>
      </c>
      <c r="J521" s="30"/>
      <c r="K521" s="20"/>
      <c r="L521" s="46">
        <v>1</v>
      </c>
      <c r="M521" s="38"/>
      <c r="N521" s="20"/>
      <c r="O521" s="44">
        <f t="shared" si="198"/>
        <v>2</v>
      </c>
      <c r="P521" s="44">
        <f t="shared" si="199"/>
        <v>11</v>
      </c>
      <c r="Q521" s="44">
        <f t="shared" si="200"/>
        <v>2003</v>
      </c>
    </row>
    <row r="522" spans="1:17" ht="11.25" customHeight="1">
      <c r="A522" s="20" t="s">
        <v>134</v>
      </c>
      <c r="B522" s="20" t="s">
        <v>77</v>
      </c>
      <c r="C522" s="20" t="s">
        <v>233</v>
      </c>
      <c r="E522" s="41">
        <v>1</v>
      </c>
      <c r="G522" s="30">
        <v>38007</v>
      </c>
      <c r="H522" s="30"/>
      <c r="I522" s="46">
        <v>1</v>
      </c>
      <c r="J522" s="30"/>
      <c r="K522" s="20"/>
      <c r="L522" s="46">
        <v>1</v>
      </c>
      <c r="M522" s="38"/>
      <c r="N522" s="20"/>
      <c r="O522" s="44">
        <f t="shared" si="198"/>
        <v>3</v>
      </c>
      <c r="P522" s="44">
        <f t="shared" si="199"/>
        <v>1</v>
      </c>
      <c r="Q522" s="44">
        <f t="shared" si="200"/>
        <v>2004</v>
      </c>
    </row>
    <row r="523" spans="1:17" ht="11.25" customHeight="1">
      <c r="A523" s="43" t="s">
        <v>134</v>
      </c>
      <c r="B523" s="20" t="s">
        <v>81</v>
      </c>
      <c r="C523" s="20" t="s">
        <v>234</v>
      </c>
      <c r="E523" s="41">
        <v>2</v>
      </c>
      <c r="G523" s="30">
        <v>38235</v>
      </c>
      <c r="H523" s="30">
        <v>38237</v>
      </c>
      <c r="I523" s="46">
        <v>1</v>
      </c>
      <c r="J523" s="30"/>
      <c r="K523" s="20" t="s">
        <v>424</v>
      </c>
      <c r="L523" s="46">
        <v>0</v>
      </c>
      <c r="M523" s="38"/>
      <c r="N523" s="20" t="s">
        <v>423</v>
      </c>
      <c r="O523" s="44">
        <f t="shared" si="198"/>
        <v>1</v>
      </c>
      <c r="P523" s="44">
        <f t="shared" si="199"/>
        <v>9</v>
      </c>
      <c r="Q523" s="44">
        <f t="shared" si="200"/>
        <v>2004</v>
      </c>
    </row>
    <row r="524" spans="1:17" ht="11.25" customHeight="1">
      <c r="A524" s="20" t="s">
        <v>134</v>
      </c>
      <c r="B524" s="20" t="s">
        <v>72</v>
      </c>
      <c r="C524" s="20" t="s">
        <v>504</v>
      </c>
      <c r="D524" s="20" t="s">
        <v>50</v>
      </c>
      <c r="E524" s="41">
        <v>1</v>
      </c>
      <c r="G524" s="30">
        <v>38259</v>
      </c>
      <c r="H524" s="30"/>
      <c r="I524" s="46">
        <v>1</v>
      </c>
      <c r="J524" s="30"/>
      <c r="K524" s="20"/>
      <c r="L524" s="46">
        <v>1</v>
      </c>
      <c r="M524" s="38"/>
      <c r="N524" s="20"/>
      <c r="O524" s="44">
        <f t="shared" si="198"/>
        <v>3</v>
      </c>
      <c r="P524" s="44">
        <f t="shared" si="199"/>
        <v>9</v>
      </c>
      <c r="Q524" s="44">
        <f t="shared" si="200"/>
        <v>2004</v>
      </c>
    </row>
    <row r="525" spans="1:17" ht="11.25" customHeight="1">
      <c r="A525" s="20" t="s">
        <v>134</v>
      </c>
      <c r="B525" s="20" t="s">
        <v>78</v>
      </c>
      <c r="C525" s="20" t="s">
        <v>377</v>
      </c>
      <c r="D525" s="20" t="s">
        <v>160</v>
      </c>
      <c r="E525" s="41">
        <v>1</v>
      </c>
      <c r="G525" s="30">
        <v>38261</v>
      </c>
      <c r="H525" s="30">
        <v>38265</v>
      </c>
      <c r="I525" s="46">
        <v>1</v>
      </c>
      <c r="J525" s="30"/>
      <c r="K525" s="20"/>
      <c r="L525" s="46">
        <v>1</v>
      </c>
      <c r="M525" s="38"/>
      <c r="N525" s="20"/>
      <c r="O525" s="44">
        <f t="shared" si="198"/>
        <v>1</v>
      </c>
      <c r="P525" s="44">
        <f t="shared" si="199"/>
        <v>10</v>
      </c>
      <c r="Q525" s="44">
        <f t="shared" si="200"/>
        <v>2004</v>
      </c>
    </row>
    <row r="526" spans="1:17" ht="11.25" customHeight="1">
      <c r="A526" s="43" t="s">
        <v>134</v>
      </c>
      <c r="B526" s="20" t="s">
        <v>81</v>
      </c>
      <c r="C526" s="20" t="s">
        <v>194</v>
      </c>
      <c r="D526" s="20" t="s">
        <v>268</v>
      </c>
      <c r="E526" s="41">
        <v>1</v>
      </c>
      <c r="G526" s="30">
        <v>38261</v>
      </c>
      <c r="H526" s="30">
        <v>38262</v>
      </c>
      <c r="I526" s="46">
        <v>1</v>
      </c>
      <c r="J526" s="30"/>
      <c r="K526" s="20"/>
      <c r="L526" s="46">
        <v>0</v>
      </c>
      <c r="M526" s="38"/>
      <c r="N526" s="20" t="s">
        <v>423</v>
      </c>
      <c r="O526" s="44">
        <f t="shared" si="198"/>
        <v>1</v>
      </c>
      <c r="P526" s="44">
        <f t="shared" si="199"/>
        <v>10</v>
      </c>
      <c r="Q526" s="44">
        <f t="shared" si="200"/>
        <v>2004</v>
      </c>
    </row>
    <row r="527" spans="1:17" ht="11.25" customHeight="1">
      <c r="A527" s="43" t="s">
        <v>134</v>
      </c>
      <c r="B527" s="20" t="s">
        <v>81</v>
      </c>
      <c r="C527" s="20" t="s">
        <v>243</v>
      </c>
      <c r="D527" s="20" t="s">
        <v>177</v>
      </c>
      <c r="E527" s="41">
        <v>1</v>
      </c>
      <c r="G527" s="30">
        <v>38268</v>
      </c>
      <c r="H527" s="30">
        <v>38272</v>
      </c>
      <c r="I527" s="46">
        <v>0</v>
      </c>
      <c r="J527" s="30"/>
      <c r="K527" s="20"/>
      <c r="L527" s="46">
        <v>1</v>
      </c>
      <c r="M527" s="38"/>
      <c r="N527" s="20" t="s">
        <v>549</v>
      </c>
      <c r="O527" s="44">
        <f t="shared" si="198"/>
        <v>1</v>
      </c>
      <c r="P527" s="44">
        <f t="shared" si="199"/>
        <v>10</v>
      </c>
      <c r="Q527" s="44">
        <f t="shared" si="200"/>
        <v>2004</v>
      </c>
    </row>
    <row r="528" spans="1:17" ht="11.25" customHeight="1">
      <c r="A528" s="43" t="s">
        <v>134</v>
      </c>
      <c r="B528" s="20" t="s">
        <v>81</v>
      </c>
      <c r="C528" s="20" t="s">
        <v>214</v>
      </c>
      <c r="D528" s="20" t="s">
        <v>177</v>
      </c>
      <c r="E528" s="41">
        <v>1</v>
      </c>
      <c r="G528" s="30">
        <v>38269</v>
      </c>
      <c r="H528" s="30">
        <v>38275</v>
      </c>
      <c r="I528" s="46">
        <v>0</v>
      </c>
      <c r="J528" s="30"/>
      <c r="K528" s="20"/>
      <c r="L528" s="46">
        <v>1</v>
      </c>
      <c r="M528" s="38"/>
      <c r="N528" s="20" t="s">
        <v>549</v>
      </c>
      <c r="O528" s="44">
        <f t="shared" si="198"/>
        <v>1</v>
      </c>
      <c r="P528" s="44">
        <f t="shared" si="199"/>
        <v>10</v>
      </c>
      <c r="Q528" s="44">
        <f t="shared" si="200"/>
        <v>2004</v>
      </c>
    </row>
    <row r="529" spans="1:17" ht="11.25" customHeight="1">
      <c r="A529" s="20" t="s">
        <v>134</v>
      </c>
      <c r="B529" s="20" t="s">
        <v>72</v>
      </c>
      <c r="C529" s="20" t="s">
        <v>505</v>
      </c>
      <c r="D529" s="20" t="s">
        <v>50</v>
      </c>
      <c r="E529" s="41">
        <v>1</v>
      </c>
      <c r="G529" s="30">
        <v>38272</v>
      </c>
      <c r="H529" s="30">
        <v>38274</v>
      </c>
      <c r="I529" s="46">
        <v>1</v>
      </c>
      <c r="J529" s="30"/>
      <c r="K529" s="20"/>
      <c r="L529" s="46">
        <v>1</v>
      </c>
      <c r="M529" s="38"/>
      <c r="N529" s="20"/>
      <c r="O529" s="44">
        <f t="shared" si="198"/>
        <v>2</v>
      </c>
      <c r="P529" s="44">
        <f t="shared" si="199"/>
        <v>10</v>
      </c>
      <c r="Q529" s="44">
        <f t="shared" si="200"/>
        <v>2004</v>
      </c>
    </row>
    <row r="530" spans="1:17" ht="11.25" customHeight="1">
      <c r="A530" s="20" t="s">
        <v>134</v>
      </c>
      <c r="B530" s="20" t="s">
        <v>78</v>
      </c>
      <c r="C530" s="20" t="s">
        <v>506</v>
      </c>
      <c r="D530" s="20" t="s">
        <v>160</v>
      </c>
      <c r="E530" s="41">
        <v>1</v>
      </c>
      <c r="G530" s="30">
        <v>38273</v>
      </c>
      <c r="H530" s="30">
        <v>38275</v>
      </c>
      <c r="I530" s="46">
        <v>1</v>
      </c>
      <c r="J530" s="30"/>
      <c r="K530" s="20"/>
      <c r="L530" s="46">
        <v>1</v>
      </c>
      <c r="M530" s="38"/>
      <c r="N530" s="20"/>
      <c r="O530" s="44">
        <f t="shared" si="198"/>
        <v>2</v>
      </c>
      <c r="P530" s="44">
        <f t="shared" si="199"/>
        <v>10</v>
      </c>
      <c r="Q530" s="44">
        <f t="shared" si="200"/>
        <v>2004</v>
      </c>
    </row>
    <row r="531" spans="1:17" ht="11.25" customHeight="1">
      <c r="A531" s="20" t="s">
        <v>134</v>
      </c>
      <c r="B531" s="20" t="s">
        <v>72</v>
      </c>
      <c r="C531" s="20" t="s">
        <v>50</v>
      </c>
      <c r="E531" s="41">
        <v>1</v>
      </c>
      <c r="G531" s="30">
        <v>38276</v>
      </c>
      <c r="H531" s="30">
        <v>38276</v>
      </c>
      <c r="I531" s="46">
        <v>1</v>
      </c>
      <c r="J531" s="30"/>
      <c r="K531" s="20"/>
      <c r="L531" s="46">
        <v>1</v>
      </c>
      <c r="M531" s="38"/>
      <c r="N531" s="20"/>
      <c r="O531" s="44">
        <f t="shared" si="198"/>
        <v>2</v>
      </c>
      <c r="P531" s="44">
        <f t="shared" si="199"/>
        <v>10</v>
      </c>
      <c r="Q531" s="44">
        <f t="shared" si="200"/>
        <v>2004</v>
      </c>
    </row>
    <row r="532" spans="1:17" ht="11.25" customHeight="1">
      <c r="A532" s="20" t="s">
        <v>134</v>
      </c>
      <c r="B532" s="20" t="s">
        <v>72</v>
      </c>
      <c r="C532" s="20" t="s">
        <v>280</v>
      </c>
      <c r="D532" s="20" t="s">
        <v>50</v>
      </c>
      <c r="E532" s="41">
        <v>1</v>
      </c>
      <c r="G532" s="30">
        <v>38286</v>
      </c>
      <c r="H532" s="30"/>
      <c r="I532" s="46">
        <v>1</v>
      </c>
      <c r="J532" s="30"/>
      <c r="K532" s="20"/>
      <c r="L532" s="46">
        <v>1</v>
      </c>
      <c r="M532" s="38"/>
      <c r="N532" s="20"/>
      <c r="O532" s="44">
        <f t="shared" si="198"/>
        <v>3</v>
      </c>
      <c r="P532" s="44">
        <f t="shared" si="199"/>
        <v>10</v>
      </c>
      <c r="Q532" s="44">
        <f t="shared" si="200"/>
        <v>2004</v>
      </c>
    </row>
    <row r="533" spans="1:17" ht="11.25" customHeight="1">
      <c r="A533" s="20" t="s">
        <v>134</v>
      </c>
      <c r="B533" s="20" t="s">
        <v>81</v>
      </c>
      <c r="C533" s="20" t="s">
        <v>252</v>
      </c>
      <c r="D533" s="20" t="s">
        <v>147</v>
      </c>
      <c r="E533" s="41">
        <v>1</v>
      </c>
      <c r="G533" s="30">
        <v>38605</v>
      </c>
      <c r="H533" s="30">
        <v>38608</v>
      </c>
      <c r="I533" s="46">
        <v>0</v>
      </c>
      <c r="J533" s="30"/>
      <c r="K533" s="20"/>
      <c r="L533" s="46">
        <v>1</v>
      </c>
      <c r="M533" s="38" t="s">
        <v>235</v>
      </c>
      <c r="N533" s="51" t="s">
        <v>563</v>
      </c>
      <c r="O533" s="44">
        <f t="shared" si="198"/>
        <v>1</v>
      </c>
      <c r="P533" s="44">
        <f t="shared" si="199"/>
        <v>9</v>
      </c>
      <c r="Q533" s="44">
        <f t="shared" si="200"/>
        <v>2005</v>
      </c>
    </row>
    <row r="534" spans="1:17" ht="11.25" customHeight="1">
      <c r="A534" s="20" t="s">
        <v>134</v>
      </c>
      <c r="B534" s="20" t="s">
        <v>81</v>
      </c>
      <c r="C534" s="20" t="s">
        <v>187</v>
      </c>
      <c r="D534" s="20" t="s">
        <v>147</v>
      </c>
      <c r="E534" s="41">
        <v>1</v>
      </c>
      <c r="G534" s="49">
        <v>38619</v>
      </c>
      <c r="H534" s="30"/>
      <c r="I534" s="46">
        <v>0</v>
      </c>
      <c r="J534" s="30"/>
      <c r="K534" s="20"/>
      <c r="L534" s="46">
        <v>1</v>
      </c>
      <c r="M534" s="38" t="s">
        <v>235</v>
      </c>
      <c r="N534" s="51" t="s">
        <v>563</v>
      </c>
      <c r="O534" s="44">
        <f t="shared" ref="O534:O545" si="201">IF(DAY(G534)&lt;=10,1,IF(DAY(G534)&gt;20,3,2))</f>
        <v>3</v>
      </c>
      <c r="P534" s="44">
        <f t="shared" ref="P534:P545" si="202">MONTH(G534)</f>
        <v>9</v>
      </c>
      <c r="Q534" s="44">
        <f t="shared" ref="Q534:Q545" si="203">YEAR(G534)</f>
        <v>2005</v>
      </c>
    </row>
    <row r="535" spans="1:17" ht="11.25" customHeight="1">
      <c r="A535" s="20" t="s">
        <v>134</v>
      </c>
      <c r="B535" s="20" t="s">
        <v>81</v>
      </c>
      <c r="C535" s="20" t="s">
        <v>511</v>
      </c>
      <c r="E535" s="41">
        <v>1</v>
      </c>
      <c r="G535" s="30">
        <v>38620</v>
      </c>
      <c r="H535" s="30"/>
      <c r="I535" s="46">
        <v>0</v>
      </c>
      <c r="J535" s="30"/>
      <c r="K535" s="20"/>
      <c r="L535" s="46">
        <v>1</v>
      </c>
      <c r="M535" s="38" t="s">
        <v>235</v>
      </c>
      <c r="N535" s="51" t="s">
        <v>563</v>
      </c>
      <c r="O535" s="44">
        <f t="shared" si="201"/>
        <v>3</v>
      </c>
      <c r="P535" s="44">
        <f t="shared" si="202"/>
        <v>9</v>
      </c>
      <c r="Q535" s="44">
        <f t="shared" si="203"/>
        <v>2005</v>
      </c>
    </row>
    <row r="536" spans="1:17" ht="11.25" customHeight="1">
      <c r="A536" s="20" t="s">
        <v>134</v>
      </c>
      <c r="B536" s="20" t="s">
        <v>72</v>
      </c>
      <c r="C536" s="20" t="s">
        <v>512</v>
      </c>
      <c r="D536" s="20" t="s">
        <v>50</v>
      </c>
      <c r="E536" s="41">
        <v>4</v>
      </c>
      <c r="G536" s="30">
        <v>38620</v>
      </c>
      <c r="H536" s="30">
        <v>38629</v>
      </c>
      <c r="I536" s="46">
        <v>0</v>
      </c>
      <c r="J536" s="30"/>
      <c r="K536" s="20"/>
      <c r="L536" s="46">
        <v>1</v>
      </c>
      <c r="M536" s="38" t="s">
        <v>235</v>
      </c>
      <c r="N536" s="51" t="s">
        <v>563</v>
      </c>
      <c r="O536" s="44">
        <f t="shared" si="201"/>
        <v>3</v>
      </c>
      <c r="P536" s="44">
        <f t="shared" si="202"/>
        <v>9</v>
      </c>
      <c r="Q536" s="44">
        <f t="shared" si="203"/>
        <v>2005</v>
      </c>
    </row>
    <row r="537" spans="1:17" ht="11.25" customHeight="1">
      <c r="A537" s="20" t="s">
        <v>134</v>
      </c>
      <c r="B537" s="20" t="s">
        <v>81</v>
      </c>
      <c r="C537" s="20" t="s">
        <v>513</v>
      </c>
      <c r="D537" s="20" t="s">
        <v>234</v>
      </c>
      <c r="E537" s="41">
        <v>1</v>
      </c>
      <c r="G537" s="30">
        <v>38620</v>
      </c>
      <c r="H537" s="30"/>
      <c r="I537" s="46">
        <v>0</v>
      </c>
      <c r="J537" s="30"/>
      <c r="K537" s="20"/>
      <c r="L537" s="46">
        <v>1</v>
      </c>
      <c r="M537" s="38" t="s">
        <v>235</v>
      </c>
      <c r="N537" s="51" t="s">
        <v>563</v>
      </c>
      <c r="O537" s="44">
        <f t="shared" si="201"/>
        <v>3</v>
      </c>
      <c r="P537" s="44">
        <f t="shared" si="202"/>
        <v>9</v>
      </c>
      <c r="Q537" s="44">
        <f t="shared" si="203"/>
        <v>2005</v>
      </c>
    </row>
    <row r="538" spans="1:17" ht="11.25" customHeight="1">
      <c r="A538" s="20" t="s">
        <v>134</v>
      </c>
      <c r="B538" s="20" t="s">
        <v>81</v>
      </c>
      <c r="C538" s="20" t="s">
        <v>214</v>
      </c>
      <c r="D538" s="20" t="s">
        <v>177</v>
      </c>
      <c r="E538" s="41">
        <v>1</v>
      </c>
      <c r="G538" s="30">
        <v>38620</v>
      </c>
      <c r="H538" s="30"/>
      <c r="I538" s="46">
        <v>0</v>
      </c>
      <c r="J538" s="30"/>
      <c r="K538" s="20"/>
      <c r="L538" s="46">
        <v>1</v>
      </c>
      <c r="M538" s="38" t="s">
        <v>235</v>
      </c>
      <c r="N538" s="51" t="s">
        <v>563</v>
      </c>
      <c r="O538" s="44">
        <f t="shared" si="201"/>
        <v>3</v>
      </c>
      <c r="P538" s="44">
        <f t="shared" si="202"/>
        <v>9</v>
      </c>
      <c r="Q538" s="44">
        <f t="shared" si="203"/>
        <v>2005</v>
      </c>
    </row>
    <row r="539" spans="1:17" ht="11.25" customHeight="1">
      <c r="A539" s="20" t="s">
        <v>134</v>
      </c>
      <c r="B539" s="20" t="s">
        <v>78</v>
      </c>
      <c r="C539" s="20" t="s">
        <v>160</v>
      </c>
      <c r="E539" s="41">
        <v>1</v>
      </c>
      <c r="G539" s="30">
        <v>38620</v>
      </c>
      <c r="H539" s="30">
        <v>38622</v>
      </c>
      <c r="I539" s="46">
        <v>0</v>
      </c>
      <c r="J539" s="30"/>
      <c r="K539" s="20"/>
      <c r="L539" s="46">
        <v>1</v>
      </c>
      <c r="M539" s="38" t="s">
        <v>235</v>
      </c>
      <c r="N539" s="51" t="s">
        <v>563</v>
      </c>
      <c r="O539" s="44">
        <f t="shared" si="201"/>
        <v>3</v>
      </c>
      <c r="P539" s="44">
        <f t="shared" si="202"/>
        <v>9</v>
      </c>
      <c r="Q539" s="44">
        <f t="shared" si="203"/>
        <v>2005</v>
      </c>
    </row>
    <row r="540" spans="1:17" ht="11.25" customHeight="1">
      <c r="A540" s="20" t="s">
        <v>134</v>
      </c>
      <c r="B540" s="20" t="s">
        <v>78</v>
      </c>
      <c r="C540" s="20" t="s">
        <v>160</v>
      </c>
      <c r="E540" s="41">
        <v>1</v>
      </c>
      <c r="G540" s="30">
        <v>38622</v>
      </c>
      <c r="H540" s="30"/>
      <c r="I540" s="46">
        <v>0</v>
      </c>
      <c r="J540" s="30"/>
      <c r="K540" s="20"/>
      <c r="L540" s="46">
        <v>1</v>
      </c>
      <c r="M540" s="38" t="s">
        <v>235</v>
      </c>
      <c r="N540" s="51" t="s">
        <v>563</v>
      </c>
      <c r="O540" s="44">
        <f t="shared" si="201"/>
        <v>3</v>
      </c>
      <c r="P540" s="44">
        <f t="shared" si="202"/>
        <v>9</v>
      </c>
      <c r="Q540" s="44">
        <f t="shared" si="203"/>
        <v>2005</v>
      </c>
    </row>
    <row r="541" spans="1:17" ht="11.25" customHeight="1">
      <c r="A541" s="20" t="s">
        <v>134</v>
      </c>
      <c r="B541" s="20" t="s">
        <v>81</v>
      </c>
      <c r="C541" s="20" t="s">
        <v>221</v>
      </c>
      <c r="D541" s="20" t="s">
        <v>268</v>
      </c>
      <c r="E541" s="41">
        <v>1</v>
      </c>
      <c r="G541" s="30">
        <v>38622</v>
      </c>
      <c r="H541" s="30">
        <v>38623</v>
      </c>
      <c r="I541" s="46">
        <v>0</v>
      </c>
      <c r="J541" s="30"/>
      <c r="K541" s="20"/>
      <c r="L541" s="46">
        <v>1</v>
      </c>
      <c r="M541" s="38" t="s">
        <v>235</v>
      </c>
      <c r="N541" s="51" t="s">
        <v>563</v>
      </c>
      <c r="O541" s="44">
        <f t="shared" si="201"/>
        <v>3</v>
      </c>
      <c r="P541" s="44">
        <f t="shared" si="202"/>
        <v>9</v>
      </c>
      <c r="Q541" s="44">
        <f t="shared" si="203"/>
        <v>2005</v>
      </c>
    </row>
    <row r="542" spans="1:17" ht="11.25" customHeight="1">
      <c r="A542" s="20" t="s">
        <v>134</v>
      </c>
      <c r="B542" s="20" t="s">
        <v>81</v>
      </c>
      <c r="C542" s="20" t="s">
        <v>514</v>
      </c>
      <c r="D542" s="20" t="s">
        <v>177</v>
      </c>
      <c r="E542" s="41">
        <v>1</v>
      </c>
      <c r="G542" s="30">
        <v>38622</v>
      </c>
      <c r="H542" s="30">
        <v>38625</v>
      </c>
      <c r="I542" s="46">
        <v>0</v>
      </c>
      <c r="J542" s="30"/>
      <c r="K542" s="20"/>
      <c r="L542" s="46">
        <v>1</v>
      </c>
      <c r="M542" s="38" t="s">
        <v>235</v>
      </c>
      <c r="N542" s="51" t="s">
        <v>563</v>
      </c>
      <c r="O542" s="44">
        <f t="shared" si="201"/>
        <v>3</v>
      </c>
      <c r="P542" s="44">
        <f t="shared" si="202"/>
        <v>9</v>
      </c>
      <c r="Q542" s="44">
        <f t="shared" si="203"/>
        <v>2005</v>
      </c>
    </row>
    <row r="543" spans="1:17" ht="11.25" customHeight="1">
      <c r="A543" s="20" t="s">
        <v>134</v>
      </c>
      <c r="B543" s="20" t="s">
        <v>81</v>
      </c>
      <c r="C543" s="20" t="s">
        <v>146</v>
      </c>
      <c r="E543" s="41">
        <v>1</v>
      </c>
      <c r="G543" s="30">
        <v>38625</v>
      </c>
      <c r="H543" s="30"/>
      <c r="I543" s="46">
        <v>0</v>
      </c>
      <c r="J543" s="30"/>
      <c r="K543" s="20"/>
      <c r="L543" s="46">
        <v>1</v>
      </c>
      <c r="M543" s="38" t="s">
        <v>235</v>
      </c>
      <c r="N543" s="51" t="s">
        <v>563</v>
      </c>
      <c r="O543" s="44">
        <f t="shared" si="201"/>
        <v>3</v>
      </c>
      <c r="P543" s="44">
        <f t="shared" si="202"/>
        <v>9</v>
      </c>
      <c r="Q543" s="44">
        <f t="shared" si="203"/>
        <v>2005</v>
      </c>
    </row>
    <row r="544" spans="1:17" ht="11.25" customHeight="1">
      <c r="A544" s="20" t="s">
        <v>134</v>
      </c>
      <c r="B544" s="20" t="s">
        <v>81</v>
      </c>
      <c r="C544" s="20" t="s">
        <v>515</v>
      </c>
      <c r="D544" s="20" t="s">
        <v>268</v>
      </c>
      <c r="E544" s="41">
        <v>1</v>
      </c>
      <c r="G544" s="30">
        <v>38626</v>
      </c>
      <c r="H544" s="30"/>
      <c r="I544" s="46">
        <v>0</v>
      </c>
      <c r="J544" s="30"/>
      <c r="K544" s="20"/>
      <c r="L544" s="46">
        <v>1</v>
      </c>
      <c r="M544" s="38" t="s">
        <v>235</v>
      </c>
      <c r="N544" s="51" t="s">
        <v>563</v>
      </c>
      <c r="O544" s="44">
        <f t="shared" si="201"/>
        <v>1</v>
      </c>
      <c r="P544" s="44">
        <f t="shared" si="202"/>
        <v>10</v>
      </c>
      <c r="Q544" s="44">
        <f t="shared" si="203"/>
        <v>2005</v>
      </c>
    </row>
    <row r="545" spans="1:17" ht="11.25" customHeight="1">
      <c r="A545" s="20" t="s">
        <v>134</v>
      </c>
      <c r="B545" s="20" t="s">
        <v>81</v>
      </c>
      <c r="C545" s="20" t="s">
        <v>516</v>
      </c>
      <c r="D545" s="20" t="s">
        <v>268</v>
      </c>
      <c r="E545" s="41">
        <v>1</v>
      </c>
      <c r="G545" s="30">
        <v>38631</v>
      </c>
      <c r="H545" s="30">
        <v>38633</v>
      </c>
      <c r="I545" s="46">
        <v>0</v>
      </c>
      <c r="J545" s="30"/>
      <c r="K545" s="20"/>
      <c r="L545" s="46">
        <v>1</v>
      </c>
      <c r="M545" s="38" t="s">
        <v>235</v>
      </c>
      <c r="N545" s="51" t="s">
        <v>563</v>
      </c>
      <c r="O545" s="44">
        <f t="shared" si="201"/>
        <v>1</v>
      </c>
      <c r="P545" s="44">
        <f t="shared" si="202"/>
        <v>10</v>
      </c>
      <c r="Q545" s="44">
        <f t="shared" si="203"/>
        <v>2005</v>
      </c>
    </row>
    <row r="546" spans="1:17" ht="11.25" customHeight="1">
      <c r="A546" s="20" t="s">
        <v>134</v>
      </c>
      <c r="B546" s="20" t="s">
        <v>78</v>
      </c>
      <c r="C546" s="20" t="s">
        <v>496</v>
      </c>
      <c r="D546" s="20" t="s">
        <v>160</v>
      </c>
      <c r="E546" s="41">
        <v>1</v>
      </c>
      <c r="G546" s="30">
        <v>38641</v>
      </c>
      <c r="H546" s="30">
        <v>38642</v>
      </c>
      <c r="I546" s="46">
        <v>0</v>
      </c>
      <c r="J546" s="30"/>
      <c r="K546" s="20"/>
      <c r="L546" s="46">
        <v>1</v>
      </c>
      <c r="M546" s="38" t="s">
        <v>235</v>
      </c>
      <c r="N546" s="51" t="s">
        <v>563</v>
      </c>
      <c r="O546" s="44">
        <f t="shared" si="198"/>
        <v>2</v>
      </c>
      <c r="P546" s="44">
        <f t="shared" si="199"/>
        <v>10</v>
      </c>
      <c r="Q546" s="44">
        <f t="shared" si="200"/>
        <v>2005</v>
      </c>
    </row>
    <row r="547" spans="1:17" ht="11.25" customHeight="1">
      <c r="A547" s="20" t="s">
        <v>134</v>
      </c>
      <c r="B547" s="20" t="s">
        <v>72</v>
      </c>
      <c r="C547" s="20" t="s">
        <v>296</v>
      </c>
      <c r="D547" s="20" t="s">
        <v>50</v>
      </c>
      <c r="E547" s="41">
        <v>1</v>
      </c>
      <c r="G547" s="30">
        <v>38641</v>
      </c>
      <c r="H547" s="32">
        <v>38646</v>
      </c>
      <c r="I547" s="46">
        <v>0</v>
      </c>
      <c r="L547" s="46">
        <v>1</v>
      </c>
      <c r="M547" s="38" t="s">
        <v>235</v>
      </c>
      <c r="N547" s="51" t="s">
        <v>563</v>
      </c>
    </row>
    <row r="548" spans="1:17" ht="11.25" customHeight="1">
      <c r="A548" s="20" t="s">
        <v>134</v>
      </c>
      <c r="B548" s="20" t="s">
        <v>81</v>
      </c>
      <c r="C548" s="20" t="s">
        <v>207</v>
      </c>
      <c r="D548" s="20" t="s">
        <v>268</v>
      </c>
      <c r="E548" s="41">
        <v>1</v>
      </c>
      <c r="G548" s="30">
        <v>38642</v>
      </c>
      <c r="H548" s="30">
        <v>38646</v>
      </c>
      <c r="I548" s="46">
        <v>0</v>
      </c>
      <c r="J548" s="30"/>
      <c r="K548" s="20"/>
      <c r="L548" s="46">
        <v>1</v>
      </c>
      <c r="M548" s="38" t="s">
        <v>235</v>
      </c>
      <c r="N548" s="51" t="s">
        <v>563</v>
      </c>
      <c r="O548" s="44">
        <f>IF(DAY(G548)&lt;=10,1,IF(DAY(G548)&gt;20,3,2))</f>
        <v>2</v>
      </c>
      <c r="P548" s="44">
        <f>MONTH(G548)</f>
        <v>10</v>
      </c>
      <c r="Q548" s="44">
        <f>YEAR(G548)</f>
        <v>2005</v>
      </c>
    </row>
    <row r="549" spans="1:17" ht="11.25" customHeight="1">
      <c r="A549" s="20" t="s">
        <v>134</v>
      </c>
      <c r="B549" s="20" t="s">
        <v>72</v>
      </c>
      <c r="C549" s="20" t="s">
        <v>517</v>
      </c>
      <c r="D549" s="20" t="s">
        <v>50</v>
      </c>
      <c r="E549" s="41">
        <v>1</v>
      </c>
      <c r="G549" s="30">
        <v>38644</v>
      </c>
      <c r="H549" s="30"/>
      <c r="I549" s="46">
        <v>0</v>
      </c>
      <c r="J549" s="30"/>
      <c r="K549" s="20"/>
      <c r="L549" s="46">
        <v>1</v>
      </c>
      <c r="M549" s="38" t="s">
        <v>235</v>
      </c>
      <c r="N549" s="51" t="s">
        <v>563</v>
      </c>
      <c r="O549" s="44">
        <f>IF(DAY(G549)&lt;=10,1,IF(DAY(G549)&gt;20,3,2))</f>
        <v>2</v>
      </c>
      <c r="P549" s="44">
        <f>MONTH(G549)</f>
        <v>10</v>
      </c>
      <c r="Q549" s="44">
        <f>YEAR(G549)</f>
        <v>2005</v>
      </c>
    </row>
    <row r="550" spans="1:17" ht="11.25" customHeight="1">
      <c r="A550" s="20" t="s">
        <v>134</v>
      </c>
      <c r="B550" s="20" t="s">
        <v>81</v>
      </c>
      <c r="C550" s="20" t="s">
        <v>363</v>
      </c>
      <c r="D550" s="20" t="s">
        <v>147</v>
      </c>
      <c r="E550" s="41">
        <v>1</v>
      </c>
      <c r="G550" s="30">
        <v>38646</v>
      </c>
      <c r="H550" s="30"/>
      <c r="I550" s="46">
        <v>0</v>
      </c>
      <c r="J550" s="30"/>
      <c r="K550" s="20"/>
      <c r="L550" s="46">
        <v>1</v>
      </c>
      <c r="M550" s="38" t="s">
        <v>235</v>
      </c>
      <c r="N550" s="51" t="s">
        <v>563</v>
      </c>
      <c r="O550" s="44">
        <f>IF(DAY(G550)&lt;=10,1,IF(DAY(G550)&gt;20,3,2))</f>
        <v>3</v>
      </c>
      <c r="P550" s="44">
        <f>MONTH(G550)</f>
        <v>10</v>
      </c>
      <c r="Q550" s="44">
        <f>YEAR(G550)</f>
        <v>2005</v>
      </c>
    </row>
    <row r="551" spans="1:17" ht="11.25" customHeight="1">
      <c r="A551" s="20" t="s">
        <v>134</v>
      </c>
      <c r="B551" s="20" t="s">
        <v>72</v>
      </c>
      <c r="C551" s="20" t="s">
        <v>441</v>
      </c>
      <c r="D551" s="20" t="s">
        <v>50</v>
      </c>
      <c r="E551" s="41">
        <v>1</v>
      </c>
      <c r="G551" s="30">
        <v>38662</v>
      </c>
      <c r="H551" s="30">
        <v>38663</v>
      </c>
      <c r="I551" s="46">
        <v>0</v>
      </c>
      <c r="J551" s="30"/>
      <c r="K551" s="20"/>
      <c r="L551" s="46">
        <v>1</v>
      </c>
      <c r="M551" s="38" t="s">
        <v>235</v>
      </c>
      <c r="N551" s="51" t="s">
        <v>563</v>
      </c>
      <c r="O551" s="44">
        <f>IF(DAY(G551)&lt;=10,1,IF(DAY(G551)&gt;20,3,2))</f>
        <v>1</v>
      </c>
      <c r="P551" s="44">
        <f>MONTH(G551)</f>
        <v>11</v>
      </c>
      <c r="Q551" s="44">
        <f>YEAR(G551)</f>
        <v>2005</v>
      </c>
    </row>
    <row r="552" spans="1:17" ht="11.25" customHeight="1">
      <c r="A552" s="20" t="s">
        <v>134</v>
      </c>
      <c r="B552" s="20" t="s">
        <v>78</v>
      </c>
      <c r="C552" s="20" t="s">
        <v>507</v>
      </c>
      <c r="D552" s="20" t="s">
        <v>268</v>
      </c>
      <c r="E552" s="41">
        <v>1</v>
      </c>
      <c r="G552" s="30">
        <v>38803</v>
      </c>
      <c r="H552" s="30"/>
      <c r="I552" s="46">
        <v>0</v>
      </c>
      <c r="J552" s="30"/>
      <c r="K552" s="20"/>
      <c r="L552" s="46">
        <v>1</v>
      </c>
      <c r="M552" s="38" t="s">
        <v>235</v>
      </c>
      <c r="N552" s="51" t="s">
        <v>563</v>
      </c>
      <c r="O552" s="44">
        <f t="shared" si="198"/>
        <v>3</v>
      </c>
      <c r="P552" s="44">
        <f t="shared" si="199"/>
        <v>3</v>
      </c>
      <c r="Q552" s="44">
        <f t="shared" si="200"/>
        <v>2006</v>
      </c>
    </row>
    <row r="553" spans="1:17" ht="11.25" customHeight="1">
      <c r="A553" s="20" t="s">
        <v>134</v>
      </c>
      <c r="B553" s="20" t="s">
        <v>81</v>
      </c>
      <c r="C553" s="20" t="s">
        <v>201</v>
      </c>
      <c r="D553" s="20" t="s">
        <v>268</v>
      </c>
      <c r="E553" s="41">
        <v>1</v>
      </c>
      <c r="G553" s="30">
        <v>38978</v>
      </c>
      <c r="H553" s="30">
        <v>38986</v>
      </c>
      <c r="I553" s="46">
        <v>0</v>
      </c>
      <c r="J553" s="30"/>
      <c r="K553" s="20"/>
      <c r="L553" s="46">
        <v>1</v>
      </c>
      <c r="M553" s="38" t="s">
        <v>235</v>
      </c>
      <c r="N553" s="51" t="s">
        <v>563</v>
      </c>
      <c r="O553" s="44">
        <f t="shared" si="198"/>
        <v>2</v>
      </c>
      <c r="P553" s="44">
        <f t="shared" si="199"/>
        <v>9</v>
      </c>
      <c r="Q553" s="44">
        <f t="shared" si="200"/>
        <v>2006</v>
      </c>
    </row>
    <row r="554" spans="1:17" ht="11.25" customHeight="1">
      <c r="A554" s="20" t="s">
        <v>134</v>
      </c>
      <c r="B554" s="20" t="s">
        <v>81</v>
      </c>
      <c r="C554" s="20" t="s">
        <v>292</v>
      </c>
      <c r="D554" s="20" t="s">
        <v>268</v>
      </c>
      <c r="E554" s="41">
        <v>1</v>
      </c>
      <c r="G554" s="30">
        <v>38981</v>
      </c>
      <c r="H554" s="30"/>
      <c r="I554" s="46">
        <v>0</v>
      </c>
      <c r="J554" s="30"/>
      <c r="K554" s="20"/>
      <c r="L554" s="46">
        <v>1</v>
      </c>
      <c r="M554" s="38" t="s">
        <v>235</v>
      </c>
      <c r="N554" s="51" t="s">
        <v>563</v>
      </c>
      <c r="O554" s="44">
        <f>IF(DAY(G554)&lt;=10,1,IF(DAY(G554)&gt;20,3,2))</f>
        <v>3</v>
      </c>
      <c r="P554" s="44">
        <f>MONTH(G554)</f>
        <v>9</v>
      </c>
      <c r="Q554" s="44">
        <f>YEAR(G554)</f>
        <v>2006</v>
      </c>
    </row>
    <row r="555" spans="1:17" ht="11.25" customHeight="1">
      <c r="A555" s="20" t="s">
        <v>134</v>
      </c>
      <c r="B555" s="20" t="s">
        <v>72</v>
      </c>
      <c r="C555" s="20" t="s">
        <v>508</v>
      </c>
      <c r="D555" s="20" t="s">
        <v>50</v>
      </c>
      <c r="E555" s="41">
        <v>3</v>
      </c>
      <c r="G555" s="30">
        <v>38982</v>
      </c>
      <c r="H555" s="30"/>
      <c r="I555" s="46">
        <v>0</v>
      </c>
      <c r="J555" s="30"/>
      <c r="K555" s="20"/>
      <c r="L555" s="46">
        <v>1</v>
      </c>
      <c r="M555" s="38" t="s">
        <v>235</v>
      </c>
      <c r="N555" s="51" t="s">
        <v>563</v>
      </c>
      <c r="O555" s="44">
        <f t="shared" si="198"/>
        <v>3</v>
      </c>
      <c r="P555" s="44">
        <f t="shared" si="199"/>
        <v>9</v>
      </c>
      <c r="Q555" s="44">
        <f t="shared" si="200"/>
        <v>2006</v>
      </c>
    </row>
    <row r="556" spans="1:17" ht="11.25" customHeight="1">
      <c r="A556" s="20" t="s">
        <v>134</v>
      </c>
      <c r="B556" s="20" t="s">
        <v>78</v>
      </c>
      <c r="C556" s="20" t="s">
        <v>160</v>
      </c>
      <c r="E556" s="41">
        <v>4</v>
      </c>
      <c r="G556" s="30">
        <v>38984</v>
      </c>
      <c r="H556" s="30">
        <v>38988</v>
      </c>
      <c r="I556" s="46">
        <v>0</v>
      </c>
      <c r="J556" s="30"/>
      <c r="K556" s="20"/>
      <c r="L556" s="46">
        <v>1</v>
      </c>
      <c r="M556" s="38" t="s">
        <v>235</v>
      </c>
      <c r="N556" s="51" t="s">
        <v>563</v>
      </c>
      <c r="O556" s="44">
        <f t="shared" si="198"/>
        <v>3</v>
      </c>
      <c r="P556" s="44">
        <f t="shared" si="199"/>
        <v>9</v>
      </c>
      <c r="Q556" s="44">
        <f t="shared" si="200"/>
        <v>2006</v>
      </c>
    </row>
    <row r="557" spans="1:17" ht="11.25" customHeight="1">
      <c r="A557" s="20" t="s">
        <v>134</v>
      </c>
      <c r="B557" s="20" t="s">
        <v>81</v>
      </c>
      <c r="C557" s="20" t="s">
        <v>146</v>
      </c>
      <c r="E557" s="41">
        <v>1</v>
      </c>
      <c r="G557" s="30">
        <v>38991</v>
      </c>
      <c r="H557" s="30"/>
      <c r="I557" s="46">
        <v>0</v>
      </c>
      <c r="J557" s="30"/>
      <c r="K557" s="20"/>
      <c r="L557" s="46">
        <v>1</v>
      </c>
      <c r="M557" s="38" t="s">
        <v>235</v>
      </c>
      <c r="N557" s="51" t="s">
        <v>563</v>
      </c>
      <c r="O557" s="44">
        <f t="shared" ref="O557:O567" si="204">IF(DAY(G557)&lt;=10,1,IF(DAY(G557)&gt;20,3,2))</f>
        <v>1</v>
      </c>
      <c r="P557" s="44">
        <f t="shared" ref="P557:P567" si="205">MONTH(G557)</f>
        <v>10</v>
      </c>
      <c r="Q557" s="44">
        <f t="shared" ref="Q557:Q567" si="206">YEAR(G557)</f>
        <v>2006</v>
      </c>
    </row>
    <row r="558" spans="1:17" ht="11.25" customHeight="1">
      <c r="A558" s="20" t="s">
        <v>134</v>
      </c>
      <c r="B558" s="20" t="s">
        <v>81</v>
      </c>
      <c r="C558" s="20" t="s">
        <v>177</v>
      </c>
      <c r="E558" s="41">
        <v>1</v>
      </c>
      <c r="G558" s="30">
        <v>38993</v>
      </c>
      <c r="H558" s="30">
        <v>38995</v>
      </c>
      <c r="I558" s="46">
        <v>0</v>
      </c>
      <c r="J558" s="30"/>
      <c r="K558" s="20"/>
      <c r="L558" s="46">
        <v>1</v>
      </c>
      <c r="M558" s="38" t="s">
        <v>235</v>
      </c>
      <c r="N558" s="51" t="s">
        <v>563</v>
      </c>
      <c r="O558" s="44">
        <f t="shared" si="204"/>
        <v>1</v>
      </c>
      <c r="P558" s="44">
        <f t="shared" si="205"/>
        <v>10</v>
      </c>
      <c r="Q558" s="44">
        <f t="shared" si="206"/>
        <v>2006</v>
      </c>
    </row>
    <row r="559" spans="1:17" ht="11.25" customHeight="1">
      <c r="A559" s="20" t="s">
        <v>134</v>
      </c>
      <c r="B559" s="20" t="s">
        <v>81</v>
      </c>
      <c r="C559" s="20" t="s">
        <v>180</v>
      </c>
      <c r="D559" s="20" t="s">
        <v>234</v>
      </c>
      <c r="E559" s="41">
        <v>1</v>
      </c>
      <c r="G559" s="30">
        <v>38995</v>
      </c>
      <c r="H559" s="30"/>
      <c r="I559" s="46">
        <v>0</v>
      </c>
      <c r="J559" s="30"/>
      <c r="K559" s="20"/>
      <c r="L559" s="46">
        <v>1</v>
      </c>
      <c r="M559" s="38" t="s">
        <v>235</v>
      </c>
      <c r="N559" s="51" t="s">
        <v>563</v>
      </c>
      <c r="O559" s="44">
        <f t="shared" si="204"/>
        <v>1</v>
      </c>
      <c r="P559" s="44">
        <f t="shared" si="205"/>
        <v>10</v>
      </c>
      <c r="Q559" s="44">
        <f t="shared" si="206"/>
        <v>2006</v>
      </c>
    </row>
    <row r="560" spans="1:17" ht="11.25" customHeight="1">
      <c r="A560" s="20" t="s">
        <v>134</v>
      </c>
      <c r="B560" s="20" t="s">
        <v>81</v>
      </c>
      <c r="C560" s="20" t="s">
        <v>177</v>
      </c>
      <c r="E560" s="41">
        <v>1</v>
      </c>
      <c r="G560" s="30">
        <v>38996</v>
      </c>
      <c r="H560" s="30">
        <v>38999</v>
      </c>
      <c r="I560" s="46">
        <v>0</v>
      </c>
      <c r="J560" s="30"/>
      <c r="K560" s="20"/>
      <c r="L560" s="46">
        <v>1</v>
      </c>
      <c r="M560" s="38" t="s">
        <v>235</v>
      </c>
      <c r="N560" s="51" t="s">
        <v>563</v>
      </c>
      <c r="O560" s="44">
        <f t="shared" si="204"/>
        <v>1</v>
      </c>
      <c r="P560" s="44">
        <f t="shared" si="205"/>
        <v>10</v>
      </c>
      <c r="Q560" s="44">
        <f t="shared" si="206"/>
        <v>2006</v>
      </c>
    </row>
    <row r="561" spans="1:17" ht="11.25" customHeight="1">
      <c r="A561" s="20" t="s">
        <v>134</v>
      </c>
      <c r="B561" s="20" t="s">
        <v>72</v>
      </c>
      <c r="C561" s="20" t="s">
        <v>518</v>
      </c>
      <c r="D561" s="20" t="s">
        <v>50</v>
      </c>
      <c r="E561" s="41">
        <v>1</v>
      </c>
      <c r="G561" s="30">
        <v>39001</v>
      </c>
      <c r="H561" s="30"/>
      <c r="I561" s="46">
        <v>0</v>
      </c>
      <c r="J561" s="30"/>
      <c r="K561" s="20"/>
      <c r="L561" s="46">
        <v>1</v>
      </c>
      <c r="M561" s="38"/>
      <c r="N561" s="51"/>
      <c r="O561" s="44">
        <f t="shared" si="204"/>
        <v>2</v>
      </c>
      <c r="P561" s="44">
        <f t="shared" si="205"/>
        <v>10</v>
      </c>
      <c r="Q561" s="44">
        <f t="shared" si="206"/>
        <v>2006</v>
      </c>
    </row>
    <row r="562" spans="1:17" ht="11.25" customHeight="1">
      <c r="A562" s="20" t="s">
        <v>134</v>
      </c>
      <c r="B562" s="20" t="s">
        <v>78</v>
      </c>
      <c r="C562" s="20" t="s">
        <v>160</v>
      </c>
      <c r="E562" s="41">
        <v>1</v>
      </c>
      <c r="G562" s="30">
        <v>39002</v>
      </c>
      <c r="H562" s="30">
        <v>39004</v>
      </c>
      <c r="I562" s="46">
        <v>0</v>
      </c>
      <c r="J562" s="30"/>
      <c r="K562" s="20"/>
      <c r="L562" s="46">
        <v>1</v>
      </c>
      <c r="M562" s="38"/>
      <c r="N562" s="51"/>
      <c r="O562" s="44">
        <f t="shared" si="204"/>
        <v>2</v>
      </c>
      <c r="P562" s="44">
        <f t="shared" si="205"/>
        <v>10</v>
      </c>
      <c r="Q562" s="44">
        <f t="shared" si="206"/>
        <v>2006</v>
      </c>
    </row>
    <row r="563" spans="1:17" ht="11.25" customHeight="1">
      <c r="A563" s="20" t="s">
        <v>134</v>
      </c>
      <c r="B563" s="20" t="s">
        <v>81</v>
      </c>
      <c r="C563" s="20" t="s">
        <v>293</v>
      </c>
      <c r="D563" s="20" t="s">
        <v>234</v>
      </c>
      <c r="E563" s="41">
        <v>1</v>
      </c>
      <c r="G563" s="30">
        <v>39002</v>
      </c>
      <c r="H563" s="30">
        <v>39005</v>
      </c>
      <c r="I563" s="46">
        <v>0</v>
      </c>
      <c r="J563" s="30"/>
      <c r="K563" s="20"/>
      <c r="L563" s="46">
        <v>1</v>
      </c>
      <c r="M563" s="38" t="s">
        <v>235</v>
      </c>
      <c r="N563" s="51" t="s">
        <v>563</v>
      </c>
      <c r="O563" s="44">
        <f t="shared" si="204"/>
        <v>2</v>
      </c>
      <c r="P563" s="44">
        <f t="shared" si="205"/>
        <v>10</v>
      </c>
      <c r="Q563" s="44">
        <f t="shared" si="206"/>
        <v>2006</v>
      </c>
    </row>
    <row r="564" spans="1:17" ht="11.25" customHeight="1">
      <c r="A564" s="20" t="s">
        <v>134</v>
      </c>
      <c r="B564" s="20" t="s">
        <v>81</v>
      </c>
      <c r="C564" s="20" t="s">
        <v>146</v>
      </c>
      <c r="E564" s="41">
        <v>1</v>
      </c>
      <c r="G564" s="30">
        <v>39004</v>
      </c>
      <c r="H564" s="30"/>
      <c r="I564" s="46">
        <v>0</v>
      </c>
      <c r="J564" s="30"/>
      <c r="K564" s="20"/>
      <c r="L564" s="46">
        <v>1</v>
      </c>
      <c r="M564" s="38" t="s">
        <v>235</v>
      </c>
      <c r="N564" s="51" t="s">
        <v>563</v>
      </c>
      <c r="O564" s="44">
        <f t="shared" si="204"/>
        <v>2</v>
      </c>
      <c r="P564" s="44">
        <f t="shared" si="205"/>
        <v>10</v>
      </c>
      <c r="Q564" s="44">
        <f t="shared" si="206"/>
        <v>2006</v>
      </c>
    </row>
    <row r="565" spans="1:17" ht="11.25" customHeight="1">
      <c r="A565" s="20" t="s">
        <v>134</v>
      </c>
      <c r="B565" s="20" t="s">
        <v>78</v>
      </c>
      <c r="C565" s="20" t="s">
        <v>519</v>
      </c>
      <c r="D565" s="20" t="s">
        <v>199</v>
      </c>
      <c r="E565" s="41">
        <v>1</v>
      </c>
      <c r="G565" s="30">
        <v>39007</v>
      </c>
      <c r="H565" s="30"/>
      <c r="I565" s="46">
        <v>0</v>
      </c>
      <c r="J565" s="30"/>
      <c r="K565" s="20"/>
      <c r="L565" s="46">
        <v>1</v>
      </c>
      <c r="M565" s="38"/>
      <c r="N565" s="51"/>
      <c r="O565" s="44">
        <f t="shared" si="204"/>
        <v>2</v>
      </c>
      <c r="P565" s="44">
        <f t="shared" si="205"/>
        <v>10</v>
      </c>
      <c r="Q565" s="44">
        <f t="shared" si="206"/>
        <v>2006</v>
      </c>
    </row>
    <row r="566" spans="1:17" ht="11.25" customHeight="1">
      <c r="A566" s="20" t="s">
        <v>134</v>
      </c>
      <c r="B566" s="20" t="s">
        <v>72</v>
      </c>
      <c r="C566" s="20" t="s">
        <v>520</v>
      </c>
      <c r="D566" s="20" t="s">
        <v>50</v>
      </c>
      <c r="E566" s="41">
        <v>1</v>
      </c>
      <c r="G566" s="30">
        <v>39007</v>
      </c>
      <c r="H566" s="30"/>
      <c r="I566" s="46">
        <v>0</v>
      </c>
      <c r="J566" s="30"/>
      <c r="K566" s="20"/>
      <c r="L566" s="46">
        <v>1</v>
      </c>
      <c r="M566" s="38"/>
      <c r="N566" s="51"/>
      <c r="O566" s="44">
        <f t="shared" si="204"/>
        <v>2</v>
      </c>
      <c r="P566" s="44">
        <f t="shared" si="205"/>
        <v>10</v>
      </c>
      <c r="Q566" s="44">
        <f t="shared" si="206"/>
        <v>2006</v>
      </c>
    </row>
    <row r="567" spans="1:17" ht="11.25" customHeight="1">
      <c r="A567" s="20" t="s">
        <v>134</v>
      </c>
      <c r="B567" s="20" t="s">
        <v>72</v>
      </c>
      <c r="C567" s="20" t="s">
        <v>520</v>
      </c>
      <c r="D567" s="20" t="s">
        <v>50</v>
      </c>
      <c r="E567" s="41">
        <v>1</v>
      </c>
      <c r="G567" s="30">
        <v>39202</v>
      </c>
      <c r="H567" s="30"/>
      <c r="I567" s="46">
        <v>0</v>
      </c>
      <c r="J567" s="30"/>
      <c r="K567" s="20"/>
      <c r="L567" s="46">
        <v>1</v>
      </c>
      <c r="M567" s="38"/>
      <c r="N567" s="51" t="s">
        <v>521</v>
      </c>
      <c r="O567" s="44">
        <f t="shared" si="204"/>
        <v>3</v>
      </c>
      <c r="P567" s="44">
        <f t="shared" si="205"/>
        <v>4</v>
      </c>
      <c r="Q567" s="44">
        <f t="shared" si="206"/>
        <v>2007</v>
      </c>
    </row>
    <row r="568" spans="1:17" ht="11.25" customHeight="1">
      <c r="A568" s="20" t="s">
        <v>134</v>
      </c>
      <c r="B568" s="20" t="s">
        <v>81</v>
      </c>
      <c r="C568" s="20" t="s">
        <v>209</v>
      </c>
      <c r="D568" s="20" t="s">
        <v>149</v>
      </c>
      <c r="E568" s="41">
        <v>1</v>
      </c>
      <c r="G568" s="30">
        <v>39353</v>
      </c>
      <c r="H568" s="30"/>
      <c r="I568" s="46">
        <v>0</v>
      </c>
      <c r="J568" s="30"/>
      <c r="K568" s="20"/>
      <c r="L568" s="46">
        <v>1</v>
      </c>
      <c r="M568" s="38" t="s">
        <v>235</v>
      </c>
      <c r="N568" s="51" t="s">
        <v>563</v>
      </c>
      <c r="O568" s="44">
        <f t="shared" si="198"/>
        <v>3</v>
      </c>
      <c r="P568" s="44">
        <f t="shared" si="199"/>
        <v>9</v>
      </c>
      <c r="Q568" s="44">
        <f t="shared" si="200"/>
        <v>2007</v>
      </c>
    </row>
    <row r="569" spans="1:17" ht="11.25" customHeight="1">
      <c r="A569" s="20" t="s">
        <v>134</v>
      </c>
      <c r="B569" s="20" t="s">
        <v>81</v>
      </c>
      <c r="C569" s="20" t="s">
        <v>146</v>
      </c>
      <c r="E569" s="41">
        <v>1</v>
      </c>
      <c r="G569" s="30">
        <v>39357</v>
      </c>
      <c r="H569" s="30">
        <v>39358</v>
      </c>
      <c r="I569" s="46">
        <v>0</v>
      </c>
      <c r="J569" s="30"/>
      <c r="K569" s="20"/>
      <c r="L569" s="46">
        <v>1</v>
      </c>
      <c r="M569" s="38" t="s">
        <v>235</v>
      </c>
      <c r="N569" s="51" t="s">
        <v>563</v>
      </c>
      <c r="O569" s="44">
        <f>IF(DAY(G569)&lt;=10,1,IF(DAY(G569)&gt;20,3,2))</f>
        <v>1</v>
      </c>
      <c r="P569" s="44">
        <f>MONTH(G569)</f>
        <v>10</v>
      </c>
      <c r="Q569" s="44">
        <f>YEAR(G569)</f>
        <v>2007</v>
      </c>
    </row>
    <row r="570" spans="1:17" ht="11.25" customHeight="1">
      <c r="A570" s="20" t="s">
        <v>134</v>
      </c>
      <c r="B570" s="20" t="s">
        <v>81</v>
      </c>
      <c r="C570" s="20" t="s">
        <v>253</v>
      </c>
      <c r="D570" s="20" t="s">
        <v>149</v>
      </c>
      <c r="E570" s="41">
        <v>1</v>
      </c>
      <c r="G570" s="30">
        <v>39360</v>
      </c>
      <c r="H570" s="30"/>
      <c r="I570" s="46">
        <v>0</v>
      </c>
      <c r="J570" s="30"/>
      <c r="K570" s="20"/>
      <c r="L570" s="46">
        <v>1</v>
      </c>
      <c r="M570" s="38" t="s">
        <v>235</v>
      </c>
      <c r="N570" s="51" t="s">
        <v>563</v>
      </c>
      <c r="O570" s="44">
        <f>IF(DAY(G570)&lt;=10,1,IF(DAY(G570)&gt;20,3,2))</f>
        <v>1</v>
      </c>
      <c r="P570" s="44">
        <f>MONTH(G570)</f>
        <v>10</v>
      </c>
      <c r="Q570" s="44">
        <f>YEAR(G570)</f>
        <v>2007</v>
      </c>
    </row>
    <row r="571" spans="1:17" ht="11.25" customHeight="1">
      <c r="A571" s="20" t="s">
        <v>134</v>
      </c>
      <c r="B571" s="20" t="s">
        <v>81</v>
      </c>
      <c r="C571" s="20" t="s">
        <v>177</v>
      </c>
      <c r="E571" s="41">
        <v>1</v>
      </c>
      <c r="G571" s="30">
        <v>39361</v>
      </c>
      <c r="H571" s="30"/>
      <c r="I571" s="46">
        <v>0</v>
      </c>
      <c r="J571" s="30"/>
      <c r="K571" s="20"/>
      <c r="L571" s="46">
        <v>1</v>
      </c>
      <c r="M571" s="38" t="s">
        <v>235</v>
      </c>
      <c r="N571" s="51" t="s">
        <v>563</v>
      </c>
      <c r="O571" s="44">
        <f>IF(DAY(G571)&lt;=10,1,IF(DAY(G571)&gt;20,3,2))</f>
        <v>1</v>
      </c>
      <c r="P571" s="44">
        <f>MONTH(G571)</f>
        <v>10</v>
      </c>
      <c r="Q571" s="44">
        <f>YEAR(G571)</f>
        <v>2007</v>
      </c>
    </row>
    <row r="572" spans="1:17" ht="11.25" customHeight="1">
      <c r="A572" s="20" t="s">
        <v>134</v>
      </c>
      <c r="B572" s="20" t="s">
        <v>72</v>
      </c>
      <c r="C572" s="20" t="s">
        <v>50</v>
      </c>
      <c r="E572" s="41">
        <v>1</v>
      </c>
      <c r="G572" s="30">
        <v>39362</v>
      </c>
      <c r="H572" s="30">
        <v>39373</v>
      </c>
      <c r="I572" s="46">
        <v>0</v>
      </c>
      <c r="J572" s="30"/>
      <c r="K572" s="20"/>
      <c r="L572" s="46">
        <v>1</v>
      </c>
      <c r="M572" s="38" t="s">
        <v>235</v>
      </c>
      <c r="N572" s="51" t="s">
        <v>563</v>
      </c>
      <c r="O572" s="44">
        <f t="shared" si="198"/>
        <v>1</v>
      </c>
      <c r="P572" s="44">
        <f t="shared" si="199"/>
        <v>10</v>
      </c>
      <c r="Q572" s="44">
        <f t="shared" si="200"/>
        <v>2007</v>
      </c>
    </row>
    <row r="573" spans="1:17" ht="11.25" customHeight="1">
      <c r="A573" s="20" t="s">
        <v>134</v>
      </c>
      <c r="B573" s="20" t="s">
        <v>81</v>
      </c>
      <c r="C573" s="20" t="s">
        <v>522</v>
      </c>
      <c r="D573" s="20" t="s">
        <v>268</v>
      </c>
      <c r="E573" s="41">
        <v>1</v>
      </c>
      <c r="G573" s="30">
        <v>39364</v>
      </c>
      <c r="H573" s="30"/>
      <c r="I573" s="46">
        <v>0</v>
      </c>
      <c r="J573" s="30"/>
      <c r="K573" s="20"/>
      <c r="L573" s="46">
        <v>1</v>
      </c>
      <c r="M573" s="38" t="s">
        <v>235</v>
      </c>
      <c r="N573" s="51" t="s">
        <v>563</v>
      </c>
      <c r="O573" s="44">
        <f>IF(DAY(G573)&lt;=10,1,IF(DAY(G573)&gt;20,3,2))</f>
        <v>1</v>
      </c>
      <c r="P573" s="44">
        <f>MONTH(G573)</f>
        <v>10</v>
      </c>
      <c r="Q573" s="44">
        <f>YEAR(G573)</f>
        <v>2007</v>
      </c>
    </row>
    <row r="574" spans="1:17" ht="11.25" customHeight="1">
      <c r="A574" s="20" t="s">
        <v>134</v>
      </c>
      <c r="B574" s="20" t="s">
        <v>81</v>
      </c>
      <c r="C574" s="20" t="s">
        <v>146</v>
      </c>
      <c r="E574" s="41">
        <v>1</v>
      </c>
      <c r="G574" s="30">
        <v>39365</v>
      </c>
      <c r="H574" s="30">
        <v>39367</v>
      </c>
      <c r="I574" s="46">
        <v>0</v>
      </c>
      <c r="J574" s="30"/>
      <c r="K574" s="20"/>
      <c r="L574" s="46">
        <v>1</v>
      </c>
      <c r="M574" s="38" t="s">
        <v>235</v>
      </c>
      <c r="N574" s="51" t="s">
        <v>563</v>
      </c>
      <c r="O574" s="44">
        <f>IF(DAY(G574)&lt;=10,1,IF(DAY(G574)&gt;20,3,2))</f>
        <v>1</v>
      </c>
      <c r="P574" s="44">
        <f>MONTH(G574)</f>
        <v>10</v>
      </c>
      <c r="Q574" s="44">
        <f>YEAR(G574)</f>
        <v>2007</v>
      </c>
    </row>
    <row r="575" spans="1:17" ht="11.25" customHeight="1">
      <c r="A575" s="20" t="s">
        <v>134</v>
      </c>
      <c r="B575" s="20" t="s">
        <v>81</v>
      </c>
      <c r="C575" s="20" t="s">
        <v>174</v>
      </c>
      <c r="D575" s="20" t="s">
        <v>268</v>
      </c>
      <c r="E575" s="41">
        <v>1</v>
      </c>
      <c r="G575" s="30">
        <v>39369</v>
      </c>
      <c r="H575" s="30"/>
      <c r="I575" s="46">
        <v>0</v>
      </c>
      <c r="J575" s="30"/>
      <c r="K575" s="20"/>
      <c r="L575" s="46">
        <v>1</v>
      </c>
      <c r="M575" s="38" t="s">
        <v>235</v>
      </c>
      <c r="N575" s="51" t="s">
        <v>563</v>
      </c>
      <c r="O575" s="44">
        <f>IF(DAY(G575)&lt;=10,1,IF(DAY(G575)&gt;20,3,2))</f>
        <v>2</v>
      </c>
      <c r="P575" s="44">
        <f>MONTH(G575)</f>
        <v>10</v>
      </c>
      <c r="Q575" s="44">
        <f>YEAR(G575)</f>
        <v>2007</v>
      </c>
    </row>
    <row r="576" spans="1:17" ht="11.25" customHeight="1">
      <c r="A576" s="20" t="s">
        <v>134</v>
      </c>
      <c r="B576" s="20" t="s">
        <v>79</v>
      </c>
      <c r="C576" s="20" t="s">
        <v>236</v>
      </c>
      <c r="D576" s="20" t="s">
        <v>410</v>
      </c>
      <c r="E576" s="41">
        <v>1</v>
      </c>
      <c r="G576" s="30">
        <v>39374</v>
      </c>
      <c r="H576" s="30"/>
      <c r="I576" s="46">
        <v>0</v>
      </c>
      <c r="J576" s="30"/>
      <c r="K576" s="20"/>
      <c r="L576" s="40">
        <v>1</v>
      </c>
      <c r="M576" s="38" t="s">
        <v>235</v>
      </c>
      <c r="N576" s="51" t="s">
        <v>563</v>
      </c>
      <c r="O576" s="44">
        <f t="shared" ref="O576:O615" si="207">IF(DAY(G576)&lt;=10,1,IF(DAY(G576)&gt;20,3,2))</f>
        <v>2</v>
      </c>
      <c r="P576" s="44">
        <f t="shared" ref="P576:P615" si="208">MONTH(G576)</f>
        <v>10</v>
      </c>
      <c r="Q576" s="44">
        <f t="shared" ref="Q576:Q615" si="209">YEAR(G576)</f>
        <v>2007</v>
      </c>
    </row>
    <row r="577" spans="1:17" ht="11.25" customHeight="1">
      <c r="A577" s="20" t="s">
        <v>134</v>
      </c>
      <c r="B577" s="20" t="s">
        <v>66</v>
      </c>
      <c r="C577" s="20" t="s">
        <v>237</v>
      </c>
      <c r="D577" s="20" t="s">
        <v>238</v>
      </c>
      <c r="E577" s="41">
        <v>1</v>
      </c>
      <c r="G577" s="30">
        <v>39378</v>
      </c>
      <c r="H577" s="30"/>
      <c r="I577" s="46">
        <v>0</v>
      </c>
      <c r="J577" s="30"/>
      <c r="K577" s="20"/>
      <c r="L577" s="40">
        <v>1</v>
      </c>
      <c r="M577" s="38" t="s">
        <v>235</v>
      </c>
      <c r="N577" s="51" t="s">
        <v>563</v>
      </c>
      <c r="O577" s="44">
        <f t="shared" si="207"/>
        <v>3</v>
      </c>
      <c r="P577" s="44">
        <f t="shared" si="208"/>
        <v>10</v>
      </c>
      <c r="Q577" s="44">
        <f t="shared" si="209"/>
        <v>2007</v>
      </c>
    </row>
    <row r="578" spans="1:17" ht="11.25" customHeight="1">
      <c r="A578" s="20" t="s">
        <v>134</v>
      </c>
      <c r="B578" s="20" t="s">
        <v>72</v>
      </c>
      <c r="C578" s="20" t="s">
        <v>50</v>
      </c>
      <c r="E578" s="41">
        <v>1</v>
      </c>
      <c r="G578" s="30">
        <v>39379</v>
      </c>
      <c r="H578" s="30"/>
      <c r="I578" s="46">
        <v>0</v>
      </c>
      <c r="J578" s="30"/>
      <c r="K578" s="20"/>
      <c r="L578" s="40">
        <v>1</v>
      </c>
      <c r="M578" s="38"/>
      <c r="N578" s="51"/>
      <c r="O578" s="44">
        <f>IF(DAY(G578)&lt;=10,1,IF(DAY(G578)&gt;20,3,2))</f>
        <v>3</v>
      </c>
      <c r="P578" s="44">
        <f>MONTH(G578)</f>
        <v>10</v>
      </c>
      <c r="Q578" s="44">
        <f>YEAR(G578)</f>
        <v>2007</v>
      </c>
    </row>
    <row r="579" spans="1:17" ht="11.25" customHeight="1">
      <c r="A579" s="20" t="s">
        <v>134</v>
      </c>
      <c r="B579" s="20" t="s">
        <v>72</v>
      </c>
      <c r="C579" s="20" t="s">
        <v>509</v>
      </c>
      <c r="D579" s="20" t="s">
        <v>50</v>
      </c>
      <c r="E579" s="41">
        <v>1</v>
      </c>
      <c r="G579" s="30">
        <v>39598</v>
      </c>
      <c r="H579" s="30"/>
      <c r="I579" s="46">
        <v>0</v>
      </c>
      <c r="J579" s="30"/>
      <c r="K579" s="20"/>
      <c r="L579" s="40">
        <v>1</v>
      </c>
      <c r="M579" s="38" t="s">
        <v>235</v>
      </c>
      <c r="N579" s="51" t="s">
        <v>563</v>
      </c>
      <c r="O579" s="44">
        <f t="shared" si="207"/>
        <v>3</v>
      </c>
      <c r="P579" s="44">
        <f t="shared" si="208"/>
        <v>5</v>
      </c>
      <c r="Q579" s="44">
        <f t="shared" si="209"/>
        <v>2008</v>
      </c>
    </row>
    <row r="580" spans="1:17" ht="11.25" customHeight="1">
      <c r="A580" s="20" t="s">
        <v>134</v>
      </c>
      <c r="B580" s="20" t="s">
        <v>81</v>
      </c>
      <c r="C580" s="20" t="s">
        <v>523</v>
      </c>
      <c r="D580" s="20" t="s">
        <v>268</v>
      </c>
      <c r="E580" s="41">
        <v>1</v>
      </c>
      <c r="G580" s="30">
        <v>39706</v>
      </c>
      <c r="H580" s="30">
        <v>39708</v>
      </c>
      <c r="I580" s="46">
        <v>0</v>
      </c>
      <c r="J580" s="30"/>
      <c r="K580" s="20"/>
      <c r="L580" s="40">
        <v>1</v>
      </c>
      <c r="M580" s="38" t="s">
        <v>235</v>
      </c>
      <c r="N580" s="51" t="s">
        <v>563</v>
      </c>
      <c r="O580" s="44">
        <f t="shared" si="207"/>
        <v>2</v>
      </c>
      <c r="P580" s="44">
        <f t="shared" si="208"/>
        <v>9</v>
      </c>
      <c r="Q580" s="44">
        <f t="shared" si="209"/>
        <v>2008</v>
      </c>
    </row>
    <row r="581" spans="1:17" ht="11.25" customHeight="1">
      <c r="A581" s="20" t="s">
        <v>134</v>
      </c>
      <c r="B581" s="20" t="s">
        <v>72</v>
      </c>
      <c r="C581" s="20" t="s">
        <v>510</v>
      </c>
      <c r="D581" s="20" t="s">
        <v>50</v>
      </c>
      <c r="E581" s="41">
        <v>1</v>
      </c>
      <c r="G581" s="30">
        <v>39716</v>
      </c>
      <c r="H581" s="30">
        <v>39720</v>
      </c>
      <c r="I581" s="46">
        <v>0</v>
      </c>
      <c r="J581" s="30"/>
      <c r="K581" s="20"/>
      <c r="L581" s="40">
        <v>1</v>
      </c>
      <c r="M581" s="38" t="s">
        <v>235</v>
      </c>
      <c r="N581" s="51" t="s">
        <v>563</v>
      </c>
      <c r="O581" s="44">
        <f t="shared" si="207"/>
        <v>3</v>
      </c>
      <c r="P581" s="44">
        <f t="shared" si="208"/>
        <v>9</v>
      </c>
      <c r="Q581" s="44">
        <f t="shared" si="209"/>
        <v>2008</v>
      </c>
    </row>
    <row r="582" spans="1:17" ht="11.25" customHeight="1">
      <c r="A582" s="20" t="s">
        <v>134</v>
      </c>
      <c r="B582" s="20" t="s">
        <v>72</v>
      </c>
      <c r="C582" s="20" t="s">
        <v>525</v>
      </c>
      <c r="D582" s="20" t="s">
        <v>50</v>
      </c>
      <c r="E582" s="41">
        <v>1</v>
      </c>
      <c r="G582" s="30">
        <v>39722</v>
      </c>
      <c r="H582" s="30">
        <v>39725</v>
      </c>
      <c r="I582" s="46">
        <v>0</v>
      </c>
      <c r="J582" s="30"/>
      <c r="K582" s="20"/>
      <c r="L582" s="40">
        <v>1</v>
      </c>
      <c r="M582" s="38"/>
      <c r="N582" s="51"/>
      <c r="O582" s="44">
        <f t="shared" ref="O582:O587" si="210">IF(DAY(G582)&lt;=10,1,IF(DAY(G582)&gt;20,3,2))</f>
        <v>1</v>
      </c>
      <c r="P582" s="44">
        <f t="shared" ref="P582:P587" si="211">MONTH(G582)</f>
        <v>10</v>
      </c>
      <c r="Q582" s="44">
        <f t="shared" ref="Q582:Q587" si="212">YEAR(G582)</f>
        <v>2008</v>
      </c>
    </row>
    <row r="583" spans="1:17" ht="11.25" customHeight="1">
      <c r="A583" s="20" t="s">
        <v>134</v>
      </c>
      <c r="B583" s="20" t="s">
        <v>81</v>
      </c>
      <c r="C583" s="20" t="s">
        <v>220</v>
      </c>
      <c r="D583" s="20" t="s">
        <v>149</v>
      </c>
      <c r="E583" s="41">
        <v>1</v>
      </c>
      <c r="G583" s="30">
        <v>39728</v>
      </c>
      <c r="H583" s="30"/>
      <c r="I583" s="46">
        <v>0</v>
      </c>
      <c r="J583" s="30"/>
      <c r="K583" s="20"/>
      <c r="L583" s="40">
        <v>1</v>
      </c>
      <c r="M583" s="38" t="s">
        <v>235</v>
      </c>
      <c r="N583" s="51" t="s">
        <v>563</v>
      </c>
      <c r="O583" s="44">
        <f t="shared" si="210"/>
        <v>1</v>
      </c>
      <c r="P583" s="44">
        <f t="shared" si="211"/>
        <v>10</v>
      </c>
      <c r="Q583" s="44">
        <f t="shared" si="212"/>
        <v>2008</v>
      </c>
    </row>
    <row r="584" spans="1:17" ht="11.25" customHeight="1">
      <c r="A584" s="20" t="s">
        <v>134</v>
      </c>
      <c r="B584" s="20" t="s">
        <v>81</v>
      </c>
      <c r="C584" s="20" t="s">
        <v>524</v>
      </c>
      <c r="D584" s="20" t="s">
        <v>268</v>
      </c>
      <c r="E584" s="41">
        <v>1</v>
      </c>
      <c r="G584" s="30">
        <v>39729</v>
      </c>
      <c r="H584" s="30"/>
      <c r="I584" s="46">
        <v>0</v>
      </c>
      <c r="J584" s="30"/>
      <c r="K584" s="20"/>
      <c r="L584" s="40">
        <v>1</v>
      </c>
      <c r="M584" s="38" t="s">
        <v>235</v>
      </c>
      <c r="N584" s="51" t="s">
        <v>563</v>
      </c>
      <c r="O584" s="44">
        <f t="shared" si="210"/>
        <v>1</v>
      </c>
      <c r="P584" s="44">
        <f t="shared" si="211"/>
        <v>10</v>
      </c>
      <c r="Q584" s="44">
        <f t="shared" si="212"/>
        <v>2008</v>
      </c>
    </row>
    <row r="585" spans="1:17" ht="11.25" customHeight="1">
      <c r="A585" s="20" t="s">
        <v>134</v>
      </c>
      <c r="B585" s="20" t="s">
        <v>81</v>
      </c>
      <c r="C585" s="20" t="s">
        <v>194</v>
      </c>
      <c r="D585" s="20" t="s">
        <v>268</v>
      </c>
      <c r="E585" s="41">
        <v>1</v>
      </c>
      <c r="G585" s="30">
        <v>39731</v>
      </c>
      <c r="H585" s="30">
        <v>39732</v>
      </c>
      <c r="I585" s="46">
        <v>0</v>
      </c>
      <c r="J585" s="30"/>
      <c r="K585" s="20"/>
      <c r="L585" s="40">
        <v>1</v>
      </c>
      <c r="M585" s="38" t="s">
        <v>235</v>
      </c>
      <c r="N585" s="51" t="s">
        <v>563</v>
      </c>
      <c r="O585" s="44">
        <f t="shared" si="210"/>
        <v>1</v>
      </c>
      <c r="P585" s="44">
        <f t="shared" si="211"/>
        <v>10</v>
      </c>
      <c r="Q585" s="44">
        <f t="shared" si="212"/>
        <v>2008</v>
      </c>
    </row>
    <row r="586" spans="1:17" ht="11.25" customHeight="1">
      <c r="A586" s="20" t="s">
        <v>134</v>
      </c>
      <c r="B586" s="20" t="s">
        <v>81</v>
      </c>
      <c r="C586" s="20" t="s">
        <v>254</v>
      </c>
      <c r="D586" s="20" t="s">
        <v>149</v>
      </c>
      <c r="E586" s="41">
        <v>1</v>
      </c>
      <c r="G586" s="30">
        <v>39737</v>
      </c>
      <c r="H586" s="30"/>
      <c r="I586" s="46">
        <v>0</v>
      </c>
      <c r="J586" s="30"/>
      <c r="K586" s="20"/>
      <c r="L586" s="40">
        <v>1</v>
      </c>
      <c r="M586" s="38" t="s">
        <v>235</v>
      </c>
      <c r="N586" s="51" t="s">
        <v>563</v>
      </c>
      <c r="O586" s="44">
        <f t="shared" si="210"/>
        <v>2</v>
      </c>
      <c r="P586" s="44">
        <f t="shared" si="211"/>
        <v>10</v>
      </c>
      <c r="Q586" s="44">
        <f t="shared" si="212"/>
        <v>2008</v>
      </c>
    </row>
    <row r="587" spans="1:17" ht="11.25" customHeight="1">
      <c r="A587" s="20" t="s">
        <v>134</v>
      </c>
      <c r="B587" s="20" t="s">
        <v>81</v>
      </c>
      <c r="C587" s="20" t="s">
        <v>209</v>
      </c>
      <c r="D587" s="20" t="s">
        <v>234</v>
      </c>
      <c r="E587" s="41">
        <v>1</v>
      </c>
      <c r="G587" s="30">
        <v>39739</v>
      </c>
      <c r="H587" s="30">
        <v>39741</v>
      </c>
      <c r="I587" s="46">
        <v>0</v>
      </c>
      <c r="J587" s="30"/>
      <c r="K587" s="20"/>
      <c r="L587" s="40">
        <v>1</v>
      </c>
      <c r="M587" s="38" t="s">
        <v>235</v>
      </c>
      <c r="N587" s="51" t="s">
        <v>563</v>
      </c>
      <c r="O587" s="44">
        <f t="shared" si="210"/>
        <v>2</v>
      </c>
      <c r="P587" s="44">
        <f t="shared" si="211"/>
        <v>10</v>
      </c>
      <c r="Q587" s="44">
        <f t="shared" si="212"/>
        <v>2008</v>
      </c>
    </row>
    <row r="588" spans="1:17" ht="11.25" customHeight="1">
      <c r="A588" s="20" t="s">
        <v>134</v>
      </c>
      <c r="B588" s="20" t="s">
        <v>73</v>
      </c>
      <c r="C588" s="20" t="s">
        <v>239</v>
      </c>
      <c r="D588" s="20" t="s">
        <v>240</v>
      </c>
      <c r="E588" s="41">
        <v>1</v>
      </c>
      <c r="G588" s="30">
        <v>39814</v>
      </c>
      <c r="H588" s="30">
        <v>39822</v>
      </c>
      <c r="I588" s="46">
        <v>0</v>
      </c>
      <c r="J588" s="30"/>
      <c r="K588" s="20"/>
      <c r="L588" s="40">
        <v>1</v>
      </c>
      <c r="M588" s="38" t="s">
        <v>241</v>
      </c>
      <c r="N588" s="51" t="s">
        <v>564</v>
      </c>
      <c r="O588" s="44">
        <f t="shared" si="207"/>
        <v>1</v>
      </c>
      <c r="P588" s="44">
        <f t="shared" si="208"/>
        <v>1</v>
      </c>
      <c r="Q588" s="44">
        <f t="shared" si="209"/>
        <v>2009</v>
      </c>
    </row>
    <row r="589" spans="1:17" ht="11.25" customHeight="1">
      <c r="A589" s="20" t="s">
        <v>134</v>
      </c>
      <c r="B589" s="20" t="s">
        <v>72</v>
      </c>
      <c r="C589" s="20" t="s">
        <v>526</v>
      </c>
      <c r="D589" s="20" t="s">
        <v>50</v>
      </c>
      <c r="E589" s="41">
        <v>1</v>
      </c>
      <c r="G589" s="30">
        <v>40070</v>
      </c>
      <c r="H589" s="30">
        <v>40075</v>
      </c>
      <c r="I589" s="46">
        <v>0</v>
      </c>
      <c r="J589" s="30"/>
      <c r="K589" s="20"/>
      <c r="L589" s="40">
        <v>1</v>
      </c>
      <c r="M589" s="38" t="s">
        <v>241</v>
      </c>
      <c r="N589" s="51" t="s">
        <v>564</v>
      </c>
      <c r="O589" s="44">
        <f t="shared" si="207"/>
        <v>2</v>
      </c>
      <c r="P589" s="44">
        <f t="shared" si="208"/>
        <v>9</v>
      </c>
      <c r="Q589" s="44">
        <f t="shared" si="209"/>
        <v>2009</v>
      </c>
    </row>
    <row r="590" spans="1:17" ht="11.25" customHeight="1">
      <c r="A590" s="20" t="s">
        <v>134</v>
      </c>
      <c r="B590" s="20" t="s">
        <v>72</v>
      </c>
      <c r="C590" s="20" t="s">
        <v>526</v>
      </c>
      <c r="D590" s="20" t="s">
        <v>50</v>
      </c>
      <c r="E590" s="41">
        <v>1</v>
      </c>
      <c r="G590" s="30">
        <v>40075</v>
      </c>
      <c r="H590" s="30"/>
      <c r="I590" s="46">
        <v>0</v>
      </c>
      <c r="J590" s="30"/>
      <c r="K590" s="20"/>
      <c r="L590" s="40">
        <v>1</v>
      </c>
      <c r="M590" s="38"/>
      <c r="N590" s="51"/>
      <c r="O590" s="44">
        <f>IF(DAY(G590)&lt;=10,1,IF(DAY(G590)&gt;20,3,2))</f>
        <v>2</v>
      </c>
      <c r="P590" s="44">
        <f>MONTH(G590)</f>
        <v>9</v>
      </c>
      <c r="Q590" s="44">
        <f>YEAR(G590)</f>
        <v>2009</v>
      </c>
    </row>
    <row r="591" spans="1:17" ht="11.25" customHeight="1">
      <c r="A591" s="20" t="s">
        <v>134</v>
      </c>
      <c r="B591" s="20" t="s">
        <v>72</v>
      </c>
      <c r="C591" s="20" t="s">
        <v>50</v>
      </c>
      <c r="E591" s="41">
        <v>1</v>
      </c>
      <c r="G591" s="30">
        <v>40077</v>
      </c>
      <c r="H591" s="30"/>
      <c r="I591" s="46">
        <v>0</v>
      </c>
      <c r="J591" s="30"/>
      <c r="K591" s="20"/>
      <c r="L591" s="40">
        <v>1</v>
      </c>
      <c r="M591" s="38"/>
      <c r="N591" s="51"/>
      <c r="O591" s="44">
        <f>IF(DAY(G591)&lt;=10,1,IF(DAY(G591)&gt;20,3,2))</f>
        <v>3</v>
      </c>
      <c r="P591" s="44">
        <f>MONTH(G591)</f>
        <v>9</v>
      </c>
      <c r="Q591" s="44">
        <f>YEAR(G591)</f>
        <v>2009</v>
      </c>
    </row>
    <row r="592" spans="1:17" ht="11.25" customHeight="1">
      <c r="A592" s="20" t="s">
        <v>134</v>
      </c>
      <c r="B592" s="20" t="s">
        <v>78</v>
      </c>
      <c r="C592" s="20" t="s">
        <v>527</v>
      </c>
      <c r="D592" s="20" t="s">
        <v>160</v>
      </c>
      <c r="E592" s="41">
        <v>1</v>
      </c>
      <c r="G592" s="30">
        <v>40082</v>
      </c>
      <c r="H592" s="30"/>
      <c r="I592" s="46">
        <v>0</v>
      </c>
      <c r="J592" s="30"/>
      <c r="K592" s="20"/>
      <c r="L592" s="40">
        <v>1</v>
      </c>
      <c r="M592" s="38" t="s">
        <v>241</v>
      </c>
      <c r="N592" s="51" t="s">
        <v>564</v>
      </c>
      <c r="O592" s="44">
        <f t="shared" si="207"/>
        <v>3</v>
      </c>
      <c r="P592" s="44">
        <f t="shared" si="208"/>
        <v>9</v>
      </c>
      <c r="Q592" s="44">
        <f t="shared" si="209"/>
        <v>2009</v>
      </c>
    </row>
    <row r="593" spans="1:17" ht="11.25" customHeight="1">
      <c r="A593" s="20" t="s">
        <v>134</v>
      </c>
      <c r="B593" s="20" t="s">
        <v>81</v>
      </c>
      <c r="C593" s="20" t="s">
        <v>146</v>
      </c>
      <c r="E593" s="41">
        <v>1</v>
      </c>
      <c r="G593" s="30">
        <v>40088</v>
      </c>
      <c r="H593" s="30">
        <v>40091</v>
      </c>
      <c r="I593" s="46">
        <v>0</v>
      </c>
      <c r="J593" s="30"/>
      <c r="K593" s="20"/>
      <c r="L593" s="40">
        <v>1</v>
      </c>
      <c r="M593" s="55" t="s">
        <v>241</v>
      </c>
      <c r="N593" s="56" t="s">
        <v>576</v>
      </c>
      <c r="O593" s="44">
        <f t="shared" ref="O593:O602" si="213">IF(DAY(G593)&lt;=10,1,IF(DAY(G593)&gt;20,3,2))</f>
        <v>1</v>
      </c>
      <c r="P593" s="44">
        <f t="shared" ref="P593:P602" si="214">MONTH(G593)</f>
        <v>10</v>
      </c>
      <c r="Q593" s="44">
        <f t="shared" ref="Q593:Q602" si="215">YEAR(G593)</f>
        <v>2009</v>
      </c>
    </row>
    <row r="594" spans="1:17" ht="11.25" customHeight="1">
      <c r="A594" s="20" t="s">
        <v>134</v>
      </c>
      <c r="B594" s="20" t="s">
        <v>72</v>
      </c>
      <c r="C594" s="20" t="s">
        <v>50</v>
      </c>
      <c r="E594" s="41">
        <v>5</v>
      </c>
      <c r="G594" s="30">
        <v>40091</v>
      </c>
      <c r="H594" s="30">
        <v>40099</v>
      </c>
      <c r="I594" s="46">
        <v>0</v>
      </c>
      <c r="J594" s="30"/>
      <c r="K594" s="20"/>
      <c r="L594" s="40">
        <v>1</v>
      </c>
      <c r="M594" s="38"/>
      <c r="N594" s="51"/>
      <c r="O594" s="44">
        <f t="shared" si="213"/>
        <v>1</v>
      </c>
      <c r="P594" s="44">
        <f t="shared" si="214"/>
        <v>10</v>
      </c>
      <c r="Q594" s="44">
        <f t="shared" si="215"/>
        <v>2009</v>
      </c>
    </row>
    <row r="595" spans="1:17" ht="11.25" customHeight="1">
      <c r="A595" s="20" t="s">
        <v>134</v>
      </c>
      <c r="B595" s="20" t="s">
        <v>81</v>
      </c>
      <c r="C595" s="20" t="s">
        <v>229</v>
      </c>
      <c r="D595" s="20" t="s">
        <v>268</v>
      </c>
      <c r="E595" s="41">
        <v>1</v>
      </c>
      <c r="G595" s="30">
        <v>40092</v>
      </c>
      <c r="H595" s="30"/>
      <c r="I595" s="46">
        <v>0</v>
      </c>
      <c r="J595" s="30"/>
      <c r="K595" s="20"/>
      <c r="L595" s="40">
        <v>1</v>
      </c>
      <c r="M595" s="55" t="s">
        <v>241</v>
      </c>
      <c r="N595" s="56" t="s">
        <v>576</v>
      </c>
      <c r="O595" s="44">
        <f t="shared" si="213"/>
        <v>1</v>
      </c>
      <c r="P595" s="44">
        <f t="shared" si="214"/>
        <v>10</v>
      </c>
      <c r="Q595" s="44">
        <f t="shared" si="215"/>
        <v>2009</v>
      </c>
    </row>
    <row r="596" spans="1:17" ht="11.25" customHeight="1">
      <c r="A596" s="20" t="s">
        <v>134</v>
      </c>
      <c r="B596" s="20" t="s">
        <v>81</v>
      </c>
      <c r="C596" s="20" t="s">
        <v>223</v>
      </c>
      <c r="D596" s="20" t="s">
        <v>268</v>
      </c>
      <c r="E596" s="41">
        <v>1</v>
      </c>
      <c r="G596" s="30">
        <v>40097</v>
      </c>
      <c r="H596" s="30"/>
      <c r="I596" s="46">
        <v>0</v>
      </c>
      <c r="J596" s="30"/>
      <c r="K596" s="20"/>
      <c r="L596" s="40">
        <v>1</v>
      </c>
      <c r="M596" s="55" t="s">
        <v>241</v>
      </c>
      <c r="N596" s="56" t="s">
        <v>576</v>
      </c>
      <c r="O596" s="44">
        <f t="shared" si="213"/>
        <v>2</v>
      </c>
      <c r="P596" s="44">
        <f t="shared" si="214"/>
        <v>10</v>
      </c>
      <c r="Q596" s="44">
        <f t="shared" si="215"/>
        <v>2009</v>
      </c>
    </row>
    <row r="597" spans="1:17" ht="11.25" customHeight="1">
      <c r="A597" s="20" t="s">
        <v>134</v>
      </c>
      <c r="B597" s="20" t="s">
        <v>81</v>
      </c>
      <c r="C597" s="20" t="s">
        <v>389</v>
      </c>
      <c r="D597" s="20" t="s">
        <v>268</v>
      </c>
      <c r="E597" s="41">
        <v>1</v>
      </c>
      <c r="G597" s="30">
        <v>40100</v>
      </c>
      <c r="H597" s="30"/>
      <c r="I597" s="46">
        <v>0</v>
      </c>
      <c r="J597" s="30"/>
      <c r="K597" s="20"/>
      <c r="L597" s="40">
        <v>1</v>
      </c>
      <c r="M597" s="55" t="s">
        <v>241</v>
      </c>
      <c r="N597" s="56" t="s">
        <v>576</v>
      </c>
      <c r="O597" s="44">
        <f t="shared" si="213"/>
        <v>2</v>
      </c>
      <c r="P597" s="44">
        <f t="shared" si="214"/>
        <v>10</v>
      </c>
      <c r="Q597" s="44">
        <f t="shared" si="215"/>
        <v>2009</v>
      </c>
    </row>
    <row r="598" spans="1:17" ht="11.25" customHeight="1">
      <c r="A598" s="20" t="s">
        <v>134</v>
      </c>
      <c r="B598" s="20" t="s">
        <v>72</v>
      </c>
      <c r="C598" s="20" t="s">
        <v>50</v>
      </c>
      <c r="E598" s="41">
        <v>1</v>
      </c>
      <c r="G598" s="30">
        <v>40102</v>
      </c>
      <c r="H598" s="30"/>
      <c r="I598" s="46">
        <v>0</v>
      </c>
      <c r="J598" s="30"/>
      <c r="K598" s="20"/>
      <c r="L598" s="40">
        <v>1</v>
      </c>
      <c r="M598" s="38"/>
      <c r="N598" s="51"/>
      <c r="O598" s="44">
        <f t="shared" si="213"/>
        <v>2</v>
      </c>
      <c r="P598" s="44">
        <f t="shared" si="214"/>
        <v>10</v>
      </c>
      <c r="Q598" s="44">
        <f t="shared" si="215"/>
        <v>2009</v>
      </c>
    </row>
    <row r="599" spans="1:17" ht="11.25" customHeight="1">
      <c r="A599" s="20" t="s">
        <v>134</v>
      </c>
      <c r="B599" s="20" t="s">
        <v>81</v>
      </c>
      <c r="C599" s="20" t="s">
        <v>209</v>
      </c>
      <c r="D599" s="20" t="s">
        <v>234</v>
      </c>
      <c r="E599" s="41">
        <v>1</v>
      </c>
      <c r="G599" s="30">
        <v>40108</v>
      </c>
      <c r="H599" s="30">
        <v>40109</v>
      </c>
      <c r="I599" s="46">
        <v>0</v>
      </c>
      <c r="J599" s="30"/>
      <c r="K599" s="20"/>
      <c r="L599" s="40">
        <v>1</v>
      </c>
      <c r="M599" s="55" t="s">
        <v>241</v>
      </c>
      <c r="N599" s="56" t="s">
        <v>576</v>
      </c>
      <c r="O599" s="44">
        <f t="shared" si="213"/>
        <v>3</v>
      </c>
      <c r="P599" s="44">
        <f t="shared" si="214"/>
        <v>10</v>
      </c>
      <c r="Q599" s="44">
        <f t="shared" si="215"/>
        <v>2009</v>
      </c>
    </row>
    <row r="600" spans="1:17" ht="11.25" customHeight="1">
      <c r="A600" s="20" t="s">
        <v>134</v>
      </c>
      <c r="B600" s="20" t="s">
        <v>81</v>
      </c>
      <c r="C600" s="20" t="s">
        <v>220</v>
      </c>
      <c r="D600" s="20" t="s">
        <v>149</v>
      </c>
      <c r="E600" s="41">
        <v>1</v>
      </c>
      <c r="G600" s="30">
        <v>40108</v>
      </c>
      <c r="H600" s="30">
        <v>40115</v>
      </c>
      <c r="I600" s="46">
        <v>0</v>
      </c>
      <c r="J600" s="30"/>
      <c r="K600" s="20"/>
      <c r="L600" s="40">
        <v>1</v>
      </c>
      <c r="M600" s="55" t="s">
        <v>241</v>
      </c>
      <c r="N600" s="56" t="s">
        <v>576</v>
      </c>
      <c r="O600" s="44">
        <f t="shared" si="213"/>
        <v>3</v>
      </c>
      <c r="P600" s="44">
        <f t="shared" si="214"/>
        <v>10</v>
      </c>
      <c r="Q600" s="44">
        <f t="shared" si="215"/>
        <v>2009</v>
      </c>
    </row>
    <row r="601" spans="1:17" ht="11.25" customHeight="1">
      <c r="A601" s="20" t="s">
        <v>134</v>
      </c>
      <c r="B601" s="20" t="s">
        <v>81</v>
      </c>
      <c r="C601" s="20" t="s">
        <v>209</v>
      </c>
      <c r="D601" s="20" t="s">
        <v>149</v>
      </c>
      <c r="E601" s="41">
        <v>1</v>
      </c>
      <c r="G601" s="30">
        <v>40110</v>
      </c>
      <c r="H601" s="30"/>
      <c r="I601" s="46">
        <v>0</v>
      </c>
      <c r="J601" s="30"/>
      <c r="K601" s="20"/>
      <c r="L601" s="40">
        <v>1</v>
      </c>
      <c r="M601" s="55" t="s">
        <v>241</v>
      </c>
      <c r="N601" s="56" t="s">
        <v>576</v>
      </c>
      <c r="O601" s="44">
        <f t="shared" si="213"/>
        <v>3</v>
      </c>
      <c r="P601" s="44">
        <f t="shared" si="214"/>
        <v>10</v>
      </c>
      <c r="Q601" s="44">
        <f t="shared" si="215"/>
        <v>2009</v>
      </c>
    </row>
    <row r="602" spans="1:17" ht="11.25" customHeight="1">
      <c r="A602" s="20" t="s">
        <v>134</v>
      </c>
      <c r="B602" s="20" t="s">
        <v>78</v>
      </c>
      <c r="C602" s="20" t="s">
        <v>528</v>
      </c>
      <c r="D602" s="20" t="s">
        <v>160</v>
      </c>
      <c r="E602" s="41">
        <v>1</v>
      </c>
      <c r="G602" s="30">
        <v>40116</v>
      </c>
      <c r="H602" s="30">
        <v>40117</v>
      </c>
      <c r="I602" s="46">
        <v>0</v>
      </c>
      <c r="J602" s="30"/>
      <c r="K602" s="20"/>
      <c r="L602" s="40">
        <v>1</v>
      </c>
      <c r="M602" s="38"/>
      <c r="N602" s="51"/>
      <c r="O602" s="44">
        <f t="shared" si="213"/>
        <v>3</v>
      </c>
      <c r="P602" s="44">
        <f t="shared" si="214"/>
        <v>10</v>
      </c>
      <c r="Q602" s="44">
        <f t="shared" si="215"/>
        <v>2009</v>
      </c>
    </row>
    <row r="603" spans="1:17" ht="11.25" customHeight="1">
      <c r="A603" s="20" t="s">
        <v>134</v>
      </c>
      <c r="B603" s="20" t="s">
        <v>72</v>
      </c>
      <c r="C603" s="20" t="s">
        <v>50</v>
      </c>
      <c r="E603" s="41">
        <v>1</v>
      </c>
      <c r="G603" s="30">
        <v>40307</v>
      </c>
      <c r="H603" s="30"/>
      <c r="I603" s="46">
        <v>0</v>
      </c>
      <c r="J603" s="30"/>
      <c r="K603" s="20"/>
      <c r="L603" s="40">
        <v>1</v>
      </c>
      <c r="M603" s="38" t="s">
        <v>242</v>
      </c>
      <c r="N603" s="51" t="s">
        <v>565</v>
      </c>
      <c r="O603" s="44">
        <f t="shared" si="207"/>
        <v>1</v>
      </c>
      <c r="P603" s="44">
        <f t="shared" si="208"/>
        <v>5</v>
      </c>
      <c r="Q603" s="44">
        <f t="shared" si="209"/>
        <v>2010</v>
      </c>
    </row>
    <row r="604" spans="1:17" ht="11.25" customHeight="1">
      <c r="A604" s="20" t="s">
        <v>134</v>
      </c>
      <c r="B604" s="20" t="s">
        <v>74</v>
      </c>
      <c r="C604" s="20" t="s">
        <v>51</v>
      </c>
      <c r="E604" s="41">
        <v>1</v>
      </c>
      <c r="G604" s="30">
        <v>40429</v>
      </c>
      <c r="H604" s="30">
        <v>40430</v>
      </c>
      <c r="I604" s="46">
        <v>0</v>
      </c>
      <c r="J604" s="30"/>
      <c r="K604" s="20"/>
      <c r="L604" s="40">
        <v>1</v>
      </c>
      <c r="M604" s="38" t="s">
        <v>242</v>
      </c>
      <c r="N604" s="51" t="s">
        <v>565</v>
      </c>
      <c r="O604" s="44">
        <f t="shared" si="207"/>
        <v>1</v>
      </c>
      <c r="P604" s="44">
        <f t="shared" si="208"/>
        <v>9</v>
      </c>
      <c r="Q604" s="44">
        <f t="shared" si="209"/>
        <v>2010</v>
      </c>
    </row>
    <row r="605" spans="1:17" ht="11.25" customHeight="1">
      <c r="A605" s="20" t="s">
        <v>134</v>
      </c>
      <c r="B605" s="20" t="s">
        <v>81</v>
      </c>
      <c r="C605" s="20" t="s">
        <v>221</v>
      </c>
      <c r="D605" s="20" t="s">
        <v>268</v>
      </c>
      <c r="E605" s="41">
        <v>1</v>
      </c>
      <c r="G605" s="30">
        <v>40441</v>
      </c>
      <c r="H605" s="30">
        <v>40451</v>
      </c>
      <c r="I605" s="46">
        <v>0</v>
      </c>
      <c r="J605" s="30"/>
      <c r="K605" s="20"/>
      <c r="L605" s="40">
        <v>1</v>
      </c>
      <c r="M605" s="38" t="s">
        <v>242</v>
      </c>
      <c r="N605" s="51" t="s">
        <v>565</v>
      </c>
      <c r="O605" s="44">
        <f t="shared" si="207"/>
        <v>2</v>
      </c>
      <c r="P605" s="44">
        <f t="shared" si="208"/>
        <v>9</v>
      </c>
      <c r="Q605" s="44">
        <f t="shared" si="209"/>
        <v>2010</v>
      </c>
    </row>
    <row r="606" spans="1:17" ht="11.25" customHeight="1">
      <c r="A606" s="20" t="s">
        <v>134</v>
      </c>
      <c r="B606" s="20" t="s">
        <v>81</v>
      </c>
      <c r="C606" s="20" t="s">
        <v>177</v>
      </c>
      <c r="E606" s="41">
        <v>1</v>
      </c>
      <c r="G606" s="30">
        <v>40445</v>
      </c>
      <c r="H606" s="30"/>
      <c r="I606" s="46">
        <v>0</v>
      </c>
      <c r="J606" s="30"/>
      <c r="K606" s="20"/>
      <c r="L606" s="40">
        <v>1</v>
      </c>
      <c r="M606" s="38" t="s">
        <v>242</v>
      </c>
      <c r="N606" s="51" t="s">
        <v>565</v>
      </c>
      <c r="O606" s="44">
        <f>IF(DAY(G606)&lt;=10,1,IF(DAY(G606)&gt;20,3,2))</f>
        <v>3</v>
      </c>
      <c r="P606" s="44">
        <f>MONTH(G606)</f>
        <v>9</v>
      </c>
      <c r="Q606" s="44">
        <f>YEAR(G606)</f>
        <v>2010</v>
      </c>
    </row>
    <row r="607" spans="1:17" ht="11.25" customHeight="1">
      <c r="A607" s="20" t="s">
        <v>134</v>
      </c>
      <c r="B607" s="20" t="s">
        <v>81</v>
      </c>
      <c r="C607" s="20" t="s">
        <v>177</v>
      </c>
      <c r="E607" s="41">
        <v>1</v>
      </c>
      <c r="G607" s="30">
        <v>40448</v>
      </c>
      <c r="H607" s="30"/>
      <c r="I607" s="46">
        <v>0</v>
      </c>
      <c r="J607" s="30"/>
      <c r="K607" s="20"/>
      <c r="L607" s="40">
        <v>1</v>
      </c>
      <c r="M607" s="38" t="s">
        <v>242</v>
      </c>
      <c r="N607" s="51" t="s">
        <v>565</v>
      </c>
      <c r="O607" s="44">
        <f>IF(DAY(G607)&lt;=10,1,IF(DAY(G607)&gt;20,3,2))</f>
        <v>3</v>
      </c>
      <c r="P607" s="44">
        <f>MONTH(G607)</f>
        <v>9</v>
      </c>
      <c r="Q607" s="44">
        <f>YEAR(G607)</f>
        <v>2010</v>
      </c>
    </row>
    <row r="608" spans="1:17" ht="11.25" customHeight="1">
      <c r="A608" s="20" t="s">
        <v>134</v>
      </c>
      <c r="B608" s="20" t="s">
        <v>78</v>
      </c>
      <c r="C608" s="20" t="s">
        <v>529</v>
      </c>
      <c r="D608" s="20" t="s">
        <v>160</v>
      </c>
      <c r="E608" s="41">
        <v>1</v>
      </c>
      <c r="G608" s="30">
        <v>40448</v>
      </c>
      <c r="H608" s="30"/>
      <c r="I608" s="46">
        <v>0</v>
      </c>
      <c r="J608" s="30"/>
      <c r="K608" s="20"/>
      <c r="L608" s="40">
        <v>1</v>
      </c>
      <c r="M608" s="38" t="s">
        <v>242</v>
      </c>
      <c r="N608" s="51" t="s">
        <v>565</v>
      </c>
      <c r="O608" s="44">
        <f t="shared" si="207"/>
        <v>3</v>
      </c>
      <c r="P608" s="44">
        <f t="shared" si="208"/>
        <v>9</v>
      </c>
      <c r="Q608" s="44">
        <f t="shared" si="209"/>
        <v>2010</v>
      </c>
    </row>
    <row r="609" spans="1:17" ht="11.25" customHeight="1">
      <c r="A609" s="20" t="s">
        <v>134</v>
      </c>
      <c r="B609" s="20" t="s">
        <v>72</v>
      </c>
      <c r="C609" s="20" t="s">
        <v>530</v>
      </c>
      <c r="D609" s="20" t="s">
        <v>50</v>
      </c>
      <c r="E609" s="41">
        <v>1</v>
      </c>
      <c r="G609" s="30">
        <v>40450</v>
      </c>
      <c r="H609" s="30">
        <v>40454</v>
      </c>
      <c r="I609" s="46">
        <v>0</v>
      </c>
      <c r="J609" s="30"/>
      <c r="K609" s="20"/>
      <c r="L609" s="40">
        <v>1</v>
      </c>
      <c r="M609" s="38" t="s">
        <v>242</v>
      </c>
      <c r="N609" s="51" t="s">
        <v>565</v>
      </c>
      <c r="O609" s="44">
        <f t="shared" si="207"/>
        <v>3</v>
      </c>
      <c r="P609" s="44">
        <f t="shared" si="208"/>
        <v>9</v>
      </c>
      <c r="Q609" s="44">
        <f t="shared" si="209"/>
        <v>2010</v>
      </c>
    </row>
    <row r="610" spans="1:17" ht="11.25" customHeight="1">
      <c r="A610" s="20" t="s">
        <v>134</v>
      </c>
      <c r="B610" s="20" t="s">
        <v>78</v>
      </c>
      <c r="C610" s="20" t="s">
        <v>531</v>
      </c>
      <c r="D610" s="20" t="s">
        <v>268</v>
      </c>
      <c r="E610" s="41">
        <v>1</v>
      </c>
      <c r="G610" s="30">
        <v>40451</v>
      </c>
      <c r="H610" s="30"/>
      <c r="I610" s="46">
        <v>0</v>
      </c>
      <c r="J610" s="30"/>
      <c r="K610" s="20"/>
      <c r="L610" s="40">
        <v>1</v>
      </c>
      <c r="M610" s="38"/>
      <c r="N610" s="51"/>
      <c r="O610" s="44">
        <f>IF(DAY(G610)&lt;=10,1,IF(DAY(G610)&gt;20,3,2))</f>
        <v>3</v>
      </c>
      <c r="P610" s="44">
        <f>MONTH(G610)</f>
        <v>9</v>
      </c>
      <c r="Q610" s="44">
        <f>YEAR(G610)</f>
        <v>2010</v>
      </c>
    </row>
    <row r="611" spans="1:17" ht="11.25" customHeight="1">
      <c r="A611" s="20" t="s">
        <v>134</v>
      </c>
      <c r="B611" s="20" t="s">
        <v>81</v>
      </c>
      <c r="C611" s="20" t="s">
        <v>146</v>
      </c>
      <c r="E611" s="41">
        <v>1</v>
      </c>
      <c r="G611" s="30">
        <v>40451</v>
      </c>
      <c r="H611" s="30">
        <v>40453</v>
      </c>
      <c r="I611" s="46">
        <v>0</v>
      </c>
      <c r="J611" s="30"/>
      <c r="K611" s="20"/>
      <c r="L611" s="40">
        <v>1</v>
      </c>
      <c r="M611" s="38" t="s">
        <v>242</v>
      </c>
      <c r="N611" s="51" t="s">
        <v>565</v>
      </c>
      <c r="O611" s="44">
        <f>IF(DAY(G611)&lt;=10,1,IF(DAY(G611)&gt;20,3,2))</f>
        <v>3</v>
      </c>
      <c r="P611" s="44">
        <f>MONTH(G611)</f>
        <v>9</v>
      </c>
      <c r="Q611" s="44">
        <f>YEAR(G611)</f>
        <v>2010</v>
      </c>
    </row>
    <row r="612" spans="1:17" ht="11.25" customHeight="1">
      <c r="A612" s="20" t="s">
        <v>134</v>
      </c>
      <c r="B612" s="20" t="s">
        <v>78</v>
      </c>
      <c r="C612" s="20" t="s">
        <v>308</v>
      </c>
      <c r="D612" s="20" t="s">
        <v>199</v>
      </c>
      <c r="E612" s="41">
        <v>1</v>
      </c>
      <c r="G612" s="30">
        <v>40452</v>
      </c>
      <c r="H612" s="30"/>
      <c r="I612" s="46">
        <v>0</v>
      </c>
      <c r="J612" s="30"/>
      <c r="K612" s="20"/>
      <c r="L612" s="40">
        <v>1</v>
      </c>
      <c r="M612" s="38"/>
      <c r="N612" s="51"/>
      <c r="O612" s="44">
        <f>IF(DAY(G612)&lt;=10,1,IF(DAY(G612)&gt;20,3,2))</f>
        <v>1</v>
      </c>
      <c r="P612" s="44">
        <f>MONTH(G612)</f>
        <v>10</v>
      </c>
      <c r="Q612" s="44">
        <f>YEAR(G612)</f>
        <v>2010</v>
      </c>
    </row>
    <row r="613" spans="1:17" ht="11.25" customHeight="1">
      <c r="A613" s="20" t="s">
        <v>134</v>
      </c>
      <c r="B613" s="20" t="s">
        <v>81</v>
      </c>
      <c r="C613" s="20" t="s">
        <v>180</v>
      </c>
      <c r="D613" s="20" t="s">
        <v>234</v>
      </c>
      <c r="E613" s="41">
        <v>2</v>
      </c>
      <c r="G613" s="30">
        <v>40453</v>
      </c>
      <c r="H613" s="30">
        <v>40459</v>
      </c>
      <c r="I613" s="46">
        <v>0</v>
      </c>
      <c r="J613" s="30"/>
      <c r="K613" s="20"/>
      <c r="L613" s="40">
        <v>1</v>
      </c>
      <c r="M613" s="38" t="s">
        <v>242</v>
      </c>
      <c r="N613" s="51" t="s">
        <v>565</v>
      </c>
      <c r="O613" s="44">
        <f>IF(DAY(G613)&lt;=10,1,IF(DAY(G613)&gt;20,3,2))</f>
        <v>1</v>
      </c>
      <c r="P613" s="44">
        <f>MONTH(G613)</f>
        <v>10</v>
      </c>
      <c r="Q613" s="44">
        <f>YEAR(G613)</f>
        <v>2010</v>
      </c>
    </row>
    <row r="614" spans="1:17" ht="11.25" customHeight="1">
      <c r="A614" s="20" t="s">
        <v>134</v>
      </c>
      <c r="B614" s="20" t="s">
        <v>81</v>
      </c>
      <c r="C614" s="20" t="s">
        <v>212</v>
      </c>
      <c r="D614" s="20" t="s">
        <v>234</v>
      </c>
      <c r="E614" s="41">
        <v>1</v>
      </c>
      <c r="G614" s="30">
        <v>40453</v>
      </c>
      <c r="H614" s="30">
        <v>40456</v>
      </c>
      <c r="I614" s="46">
        <v>0</v>
      </c>
      <c r="J614" s="30"/>
      <c r="K614" s="20"/>
      <c r="L614" s="40">
        <v>1</v>
      </c>
      <c r="M614" s="38" t="s">
        <v>242</v>
      </c>
      <c r="N614" s="51" t="s">
        <v>565</v>
      </c>
      <c r="O614" s="44">
        <f>IF(DAY(G614)&lt;=10,1,IF(DAY(G614)&gt;20,3,2))</f>
        <v>1</v>
      </c>
      <c r="P614" s="44">
        <f>MONTH(G614)</f>
        <v>10</v>
      </c>
      <c r="Q614" s="44">
        <f>YEAR(G614)</f>
        <v>2010</v>
      </c>
    </row>
    <row r="615" spans="1:17" ht="11.25" customHeight="1">
      <c r="A615" s="20" t="s">
        <v>134</v>
      </c>
      <c r="B615" s="20" t="s">
        <v>74</v>
      </c>
      <c r="C615" s="20" t="s">
        <v>51</v>
      </c>
      <c r="E615" s="41">
        <v>1</v>
      </c>
      <c r="G615" s="30">
        <v>40460</v>
      </c>
      <c r="H615" s="30"/>
      <c r="I615" s="46">
        <v>0</v>
      </c>
      <c r="J615" s="30"/>
      <c r="K615" s="20"/>
      <c r="L615" s="40">
        <v>1</v>
      </c>
      <c r="M615" s="38" t="s">
        <v>242</v>
      </c>
      <c r="N615" s="51" t="s">
        <v>565</v>
      </c>
      <c r="O615" s="44">
        <f t="shared" si="207"/>
        <v>1</v>
      </c>
      <c r="P615" s="44">
        <f t="shared" si="208"/>
        <v>10</v>
      </c>
      <c r="Q615" s="44">
        <f t="shared" si="209"/>
        <v>2010</v>
      </c>
    </row>
    <row r="616" spans="1:17" ht="11.25" customHeight="1">
      <c r="A616" s="20" t="s">
        <v>134</v>
      </c>
      <c r="B616" s="20" t="s">
        <v>72</v>
      </c>
      <c r="C616" s="20" t="s">
        <v>453</v>
      </c>
      <c r="D616" s="20" t="s">
        <v>50</v>
      </c>
      <c r="E616" s="41">
        <v>1</v>
      </c>
      <c r="G616" s="30">
        <v>40465</v>
      </c>
      <c r="H616" s="30">
        <v>40468</v>
      </c>
      <c r="I616" s="46">
        <v>0</v>
      </c>
      <c r="J616" s="30"/>
      <c r="K616" s="20"/>
      <c r="L616" s="40">
        <v>1</v>
      </c>
      <c r="M616" s="38"/>
      <c r="N616" s="51"/>
      <c r="O616" s="44">
        <f>IF(DAY(G616)&lt;=10,1,IF(DAY(G616)&gt;20,3,2))</f>
        <v>2</v>
      </c>
      <c r="P616" s="44">
        <f>MONTH(G616)</f>
        <v>10</v>
      </c>
      <c r="Q616" s="44">
        <f>YEAR(G616)</f>
        <v>2010</v>
      </c>
    </row>
    <row r="617" spans="1:17" ht="11.25" customHeight="1">
      <c r="A617" s="20" t="s">
        <v>134</v>
      </c>
      <c r="B617" s="20" t="s">
        <v>81</v>
      </c>
      <c r="C617" s="20" t="s">
        <v>251</v>
      </c>
      <c r="D617" s="20" t="s">
        <v>149</v>
      </c>
      <c r="E617" s="41">
        <v>1</v>
      </c>
      <c r="G617" s="30">
        <v>40670</v>
      </c>
      <c r="H617" s="30"/>
      <c r="I617" s="46">
        <v>0</v>
      </c>
      <c r="J617" s="30"/>
      <c r="K617" s="20"/>
      <c r="L617" s="40">
        <v>1</v>
      </c>
      <c r="M617" s="38" t="s">
        <v>250</v>
      </c>
      <c r="N617" s="51" t="s">
        <v>566</v>
      </c>
      <c r="O617" s="44">
        <f t="shared" ref="O617:O635" si="216">IF(DAY(G617)&lt;=10,1,IF(DAY(G617)&gt;20,3,2))</f>
        <v>1</v>
      </c>
      <c r="P617" s="44">
        <f t="shared" ref="P617:P635" si="217">MONTH(G617)</f>
        <v>5</v>
      </c>
      <c r="Q617" s="44">
        <f t="shared" ref="Q617:Q635" si="218">YEAR(G617)</f>
        <v>2011</v>
      </c>
    </row>
    <row r="618" spans="1:17" ht="11.25" customHeight="1">
      <c r="A618" s="20" t="s">
        <v>134</v>
      </c>
      <c r="B618" s="20" t="s">
        <v>72</v>
      </c>
      <c r="C618" s="20" t="s">
        <v>532</v>
      </c>
      <c r="D618" s="20" t="s">
        <v>50</v>
      </c>
      <c r="E618" s="41">
        <v>1</v>
      </c>
      <c r="G618" s="30">
        <v>40804</v>
      </c>
      <c r="H618" s="30">
        <v>40820</v>
      </c>
      <c r="I618" s="46">
        <v>0</v>
      </c>
      <c r="J618" s="30"/>
      <c r="K618" s="20"/>
      <c r="L618" s="40">
        <v>1</v>
      </c>
      <c r="M618" s="38" t="s">
        <v>250</v>
      </c>
      <c r="N618" s="51" t="s">
        <v>566</v>
      </c>
      <c r="O618" s="44">
        <f>IF(DAY(G618)&lt;=10,1,IF(DAY(G618)&gt;20,3,2))</f>
        <v>2</v>
      </c>
      <c r="P618" s="44">
        <f>MONTH(G618)</f>
        <v>9</v>
      </c>
      <c r="Q618" s="44">
        <f>YEAR(G618)</f>
        <v>2011</v>
      </c>
    </row>
    <row r="619" spans="1:17" ht="11.25" customHeight="1">
      <c r="A619" s="20" t="s">
        <v>134</v>
      </c>
      <c r="B619" s="20" t="s">
        <v>78</v>
      </c>
      <c r="C619" s="20" t="s">
        <v>407</v>
      </c>
      <c r="D619" s="20" t="s">
        <v>350</v>
      </c>
      <c r="E619" s="41">
        <v>1</v>
      </c>
      <c r="G619" s="30">
        <v>40804</v>
      </c>
      <c r="H619" s="30"/>
      <c r="I619" s="46">
        <v>0</v>
      </c>
      <c r="J619" s="52"/>
      <c r="L619" s="40">
        <v>1</v>
      </c>
      <c r="M619" s="34" t="s">
        <v>250</v>
      </c>
      <c r="N619" s="51" t="s">
        <v>566</v>
      </c>
      <c r="O619" s="44">
        <f t="shared" si="216"/>
        <v>2</v>
      </c>
      <c r="P619" s="44">
        <f t="shared" si="217"/>
        <v>9</v>
      </c>
      <c r="Q619" s="44">
        <f t="shared" si="218"/>
        <v>2011</v>
      </c>
    </row>
    <row r="620" spans="1:17" ht="11.25" customHeight="1">
      <c r="A620" s="20" t="s">
        <v>134</v>
      </c>
      <c r="B620" s="20" t="s">
        <v>81</v>
      </c>
      <c r="C620" s="20" t="s">
        <v>252</v>
      </c>
      <c r="D620" s="20" t="s">
        <v>147</v>
      </c>
      <c r="E620" s="41">
        <v>1</v>
      </c>
      <c r="G620" s="30">
        <v>40811</v>
      </c>
      <c r="H620" s="30"/>
      <c r="I620" s="46">
        <v>0</v>
      </c>
      <c r="J620" s="52"/>
      <c r="L620" s="40">
        <v>1</v>
      </c>
      <c r="M620" s="34" t="s">
        <v>250</v>
      </c>
      <c r="N620" s="51" t="s">
        <v>566</v>
      </c>
      <c r="O620" s="44">
        <f t="shared" si="216"/>
        <v>3</v>
      </c>
      <c r="P620" s="44">
        <f t="shared" si="217"/>
        <v>9</v>
      </c>
      <c r="Q620" s="44">
        <f t="shared" si="218"/>
        <v>2011</v>
      </c>
    </row>
    <row r="621" spans="1:17" ht="11.25" customHeight="1">
      <c r="A621" s="20" t="s">
        <v>134</v>
      </c>
      <c r="B621" s="20" t="s">
        <v>81</v>
      </c>
      <c r="C621" s="20" t="s">
        <v>253</v>
      </c>
      <c r="D621" s="20" t="s">
        <v>149</v>
      </c>
      <c r="E621" s="41">
        <v>1</v>
      </c>
      <c r="G621" s="30">
        <v>40811</v>
      </c>
      <c r="H621" s="30">
        <v>40814</v>
      </c>
      <c r="I621" s="46">
        <v>0</v>
      </c>
      <c r="J621" s="52"/>
      <c r="L621" s="40">
        <v>1</v>
      </c>
      <c r="M621" s="34" t="s">
        <v>250</v>
      </c>
      <c r="N621" s="51" t="s">
        <v>566</v>
      </c>
      <c r="O621" s="44">
        <f t="shared" si="216"/>
        <v>3</v>
      </c>
      <c r="P621" s="44">
        <f t="shared" si="217"/>
        <v>9</v>
      </c>
      <c r="Q621" s="44">
        <f t="shared" si="218"/>
        <v>2011</v>
      </c>
    </row>
    <row r="622" spans="1:17" ht="11.25" customHeight="1">
      <c r="A622" s="20" t="s">
        <v>134</v>
      </c>
      <c r="B622" s="20" t="s">
        <v>81</v>
      </c>
      <c r="C622" s="20" t="s">
        <v>254</v>
      </c>
      <c r="D622" s="20" t="s">
        <v>149</v>
      </c>
      <c r="E622" s="41">
        <v>1</v>
      </c>
      <c r="G622" s="30">
        <v>40813</v>
      </c>
      <c r="H622" s="30"/>
      <c r="I622" s="46">
        <v>0</v>
      </c>
      <c r="J622" s="52"/>
      <c r="L622" s="40">
        <v>1</v>
      </c>
      <c r="M622" s="34" t="s">
        <v>250</v>
      </c>
      <c r="N622" s="51" t="s">
        <v>566</v>
      </c>
      <c r="O622" s="44">
        <f t="shared" si="216"/>
        <v>3</v>
      </c>
      <c r="P622" s="44">
        <f t="shared" si="217"/>
        <v>9</v>
      </c>
      <c r="Q622" s="44">
        <f t="shared" si="218"/>
        <v>2011</v>
      </c>
    </row>
    <row r="623" spans="1:17" ht="11.25" customHeight="1">
      <c r="A623" s="20" t="s">
        <v>134</v>
      </c>
      <c r="B623" s="20" t="s">
        <v>81</v>
      </c>
      <c r="C623" s="20" t="s">
        <v>146</v>
      </c>
      <c r="E623" s="41">
        <v>1</v>
      </c>
      <c r="G623" s="30">
        <v>40815</v>
      </c>
      <c r="H623" s="30"/>
      <c r="I623" s="46">
        <v>0</v>
      </c>
      <c r="J623" s="52"/>
      <c r="L623" s="40">
        <v>1</v>
      </c>
      <c r="M623" s="34" t="s">
        <v>250</v>
      </c>
      <c r="N623" s="51" t="s">
        <v>566</v>
      </c>
      <c r="O623" s="44">
        <f t="shared" si="216"/>
        <v>3</v>
      </c>
      <c r="P623" s="44">
        <f t="shared" si="217"/>
        <v>9</v>
      </c>
      <c r="Q623" s="44">
        <f t="shared" si="218"/>
        <v>2011</v>
      </c>
    </row>
    <row r="624" spans="1:17" ht="11.25" customHeight="1">
      <c r="A624" s="20" t="s">
        <v>134</v>
      </c>
      <c r="B624" s="20" t="s">
        <v>72</v>
      </c>
      <c r="C624" s="20" t="s">
        <v>284</v>
      </c>
      <c r="D624" s="20" t="s">
        <v>50</v>
      </c>
      <c r="E624" s="41">
        <v>1</v>
      </c>
      <c r="G624" s="30">
        <v>40816</v>
      </c>
      <c r="H624" s="30"/>
      <c r="I624" s="46">
        <v>0</v>
      </c>
      <c r="J624" s="52"/>
      <c r="L624" s="40">
        <v>1</v>
      </c>
      <c r="M624" s="34" t="s">
        <v>250</v>
      </c>
      <c r="N624" s="51" t="s">
        <v>566</v>
      </c>
      <c r="O624" s="44">
        <f>IF(DAY(G624)&lt;=10,1,IF(DAY(G624)&gt;20,3,2))</f>
        <v>3</v>
      </c>
      <c r="P624" s="44">
        <f>MONTH(G624)</f>
        <v>9</v>
      </c>
      <c r="Q624" s="44">
        <f>YEAR(G624)</f>
        <v>2011</v>
      </c>
    </row>
    <row r="625" spans="1:17" ht="11.25" customHeight="1">
      <c r="A625" s="20" t="s">
        <v>134</v>
      </c>
      <c r="B625" s="20" t="s">
        <v>72</v>
      </c>
      <c r="C625" s="20" t="s">
        <v>505</v>
      </c>
      <c r="D625" s="20" t="s">
        <v>50</v>
      </c>
      <c r="E625" s="41">
        <v>1</v>
      </c>
      <c r="G625" s="30">
        <v>40816</v>
      </c>
      <c r="H625" s="30">
        <v>40819</v>
      </c>
      <c r="I625" s="46">
        <v>0</v>
      </c>
      <c r="J625" s="52"/>
      <c r="L625" s="40">
        <v>1</v>
      </c>
      <c r="M625" s="34" t="s">
        <v>250</v>
      </c>
      <c r="N625" s="51" t="s">
        <v>566</v>
      </c>
      <c r="O625" s="44">
        <f>IF(DAY(G625)&lt;=10,1,IF(DAY(G625)&gt;20,3,2))</f>
        <v>3</v>
      </c>
      <c r="P625" s="44">
        <f>MONTH(G625)</f>
        <v>9</v>
      </c>
      <c r="Q625" s="44">
        <f>YEAR(G625)</f>
        <v>2011</v>
      </c>
    </row>
    <row r="626" spans="1:17" ht="11.25" customHeight="1">
      <c r="A626" s="20" t="s">
        <v>134</v>
      </c>
      <c r="B626" s="20" t="s">
        <v>81</v>
      </c>
      <c r="C626" s="20" t="s">
        <v>291</v>
      </c>
      <c r="D626" s="20" t="s">
        <v>268</v>
      </c>
      <c r="E626" s="41">
        <v>1</v>
      </c>
      <c r="G626" s="30">
        <v>40816</v>
      </c>
      <c r="H626" s="30">
        <v>40821</v>
      </c>
      <c r="I626" s="46">
        <v>0</v>
      </c>
      <c r="J626" s="52"/>
      <c r="L626" s="40">
        <v>1</v>
      </c>
      <c r="M626" s="34" t="s">
        <v>250</v>
      </c>
      <c r="N626" s="51" t="s">
        <v>566</v>
      </c>
      <c r="O626" s="44">
        <f t="shared" si="216"/>
        <v>3</v>
      </c>
      <c r="P626" s="44">
        <f t="shared" si="217"/>
        <v>9</v>
      </c>
      <c r="Q626" s="44">
        <f t="shared" si="218"/>
        <v>2011</v>
      </c>
    </row>
    <row r="627" spans="1:17" ht="11.25" customHeight="1">
      <c r="A627" s="20" t="s">
        <v>134</v>
      </c>
      <c r="B627" s="20" t="s">
        <v>74</v>
      </c>
      <c r="C627" s="20" t="s">
        <v>51</v>
      </c>
      <c r="E627" s="41">
        <v>1</v>
      </c>
      <c r="G627" s="30">
        <v>40817</v>
      </c>
      <c r="H627" s="30"/>
      <c r="I627" s="46">
        <v>0</v>
      </c>
      <c r="J627" s="52"/>
      <c r="L627" s="40">
        <v>1</v>
      </c>
      <c r="M627" s="34" t="s">
        <v>257</v>
      </c>
      <c r="N627" s="51" t="s">
        <v>567</v>
      </c>
      <c r="O627" s="44">
        <f>IF(DAY(G627)&lt;=10,1,IF(DAY(G627)&gt;20,3,2))</f>
        <v>1</v>
      </c>
      <c r="P627" s="44">
        <f>MONTH(G627)</f>
        <v>10</v>
      </c>
      <c r="Q627" s="44">
        <f>YEAR(G627)</f>
        <v>2011</v>
      </c>
    </row>
    <row r="628" spans="1:17" ht="11.25" customHeight="1">
      <c r="A628" s="20" t="s">
        <v>134</v>
      </c>
      <c r="B628" s="20" t="s">
        <v>81</v>
      </c>
      <c r="C628" s="20" t="s">
        <v>255</v>
      </c>
      <c r="D628" s="20" t="s">
        <v>268</v>
      </c>
      <c r="E628" s="41">
        <v>2</v>
      </c>
      <c r="G628" s="30">
        <v>40817</v>
      </c>
      <c r="H628" s="30">
        <v>40821</v>
      </c>
      <c r="I628" s="46">
        <v>0</v>
      </c>
      <c r="J628" s="52"/>
      <c r="L628" s="40">
        <v>1</v>
      </c>
      <c r="M628" s="34" t="s">
        <v>250</v>
      </c>
      <c r="N628" s="51" t="s">
        <v>566</v>
      </c>
      <c r="O628" s="44">
        <f t="shared" si="216"/>
        <v>1</v>
      </c>
      <c r="P628" s="44">
        <f t="shared" si="217"/>
        <v>10</v>
      </c>
      <c r="Q628" s="44">
        <f t="shared" si="218"/>
        <v>2011</v>
      </c>
    </row>
    <row r="629" spans="1:17" ht="11.25" customHeight="1">
      <c r="A629" s="20" t="s">
        <v>134</v>
      </c>
      <c r="B629" s="20" t="s">
        <v>81</v>
      </c>
      <c r="C629" s="20" t="s">
        <v>251</v>
      </c>
      <c r="D629" s="20" t="s">
        <v>149</v>
      </c>
      <c r="E629" s="41">
        <v>1</v>
      </c>
      <c r="G629" s="30">
        <v>40817</v>
      </c>
      <c r="H629" s="30"/>
      <c r="I629" s="46">
        <v>0</v>
      </c>
      <c r="J629" s="52"/>
      <c r="L629" s="40">
        <v>1</v>
      </c>
      <c r="M629" s="34" t="s">
        <v>250</v>
      </c>
      <c r="N629" s="51" t="s">
        <v>566</v>
      </c>
      <c r="O629" s="44">
        <f t="shared" si="216"/>
        <v>1</v>
      </c>
      <c r="P629" s="44">
        <f t="shared" si="217"/>
        <v>10</v>
      </c>
      <c r="Q629" s="44">
        <f t="shared" si="218"/>
        <v>2011</v>
      </c>
    </row>
    <row r="630" spans="1:17" ht="11.25" customHeight="1">
      <c r="A630" s="20" t="s">
        <v>134</v>
      </c>
      <c r="B630" s="20" t="s">
        <v>79</v>
      </c>
      <c r="C630" s="20" t="s">
        <v>406</v>
      </c>
      <c r="D630" s="20" t="s">
        <v>411</v>
      </c>
      <c r="E630" s="41">
        <v>1</v>
      </c>
      <c r="G630" s="30">
        <v>40818</v>
      </c>
      <c r="H630" s="30">
        <v>40826</v>
      </c>
      <c r="I630" s="46">
        <v>0</v>
      </c>
      <c r="J630" s="52"/>
      <c r="L630" s="40">
        <v>1</v>
      </c>
      <c r="M630" s="34" t="s">
        <v>250</v>
      </c>
      <c r="N630" s="51" t="s">
        <v>566</v>
      </c>
      <c r="O630" s="44">
        <f t="shared" si="216"/>
        <v>1</v>
      </c>
      <c r="P630" s="44">
        <f t="shared" si="217"/>
        <v>10</v>
      </c>
      <c r="Q630" s="44">
        <f t="shared" si="218"/>
        <v>2011</v>
      </c>
    </row>
    <row r="631" spans="1:17" ht="11.25" customHeight="1">
      <c r="A631" s="20" t="s">
        <v>134</v>
      </c>
      <c r="B631" s="20" t="s">
        <v>81</v>
      </c>
      <c r="C631" s="20" t="s">
        <v>256</v>
      </c>
      <c r="D631" s="20" t="s">
        <v>268</v>
      </c>
      <c r="E631" s="41">
        <v>1</v>
      </c>
      <c r="G631" s="30">
        <v>40822</v>
      </c>
      <c r="H631" s="30"/>
      <c r="I631" s="46">
        <v>0</v>
      </c>
      <c r="J631" s="52"/>
      <c r="L631" s="40">
        <v>1</v>
      </c>
      <c r="M631" s="34" t="s">
        <v>250</v>
      </c>
      <c r="N631" s="51" t="s">
        <v>566</v>
      </c>
      <c r="O631" s="44">
        <f t="shared" si="216"/>
        <v>1</v>
      </c>
      <c r="P631" s="44">
        <f t="shared" si="217"/>
        <v>10</v>
      </c>
      <c r="Q631" s="44">
        <f t="shared" si="218"/>
        <v>2011</v>
      </c>
    </row>
    <row r="632" spans="1:17" ht="11.25" customHeight="1">
      <c r="A632" s="20" t="s">
        <v>134</v>
      </c>
      <c r="B632" s="20" t="s">
        <v>81</v>
      </c>
      <c r="C632" s="20" t="s">
        <v>353</v>
      </c>
      <c r="D632" s="20" t="s">
        <v>268</v>
      </c>
      <c r="E632" s="41">
        <v>1</v>
      </c>
      <c r="G632" s="30">
        <v>40822</v>
      </c>
      <c r="H632" s="30"/>
      <c r="I632" s="46">
        <v>0</v>
      </c>
      <c r="J632" s="52"/>
      <c r="L632" s="40">
        <v>1</v>
      </c>
      <c r="M632" s="34" t="s">
        <v>250</v>
      </c>
      <c r="N632" s="51" t="s">
        <v>566</v>
      </c>
      <c r="O632" s="44">
        <f t="shared" si="216"/>
        <v>1</v>
      </c>
      <c r="P632" s="44">
        <f t="shared" si="217"/>
        <v>10</v>
      </c>
      <c r="Q632" s="44">
        <f t="shared" si="218"/>
        <v>2011</v>
      </c>
    </row>
    <row r="633" spans="1:17" ht="11.25" customHeight="1">
      <c r="A633" s="20" t="s">
        <v>134</v>
      </c>
      <c r="B633" s="20" t="s">
        <v>81</v>
      </c>
      <c r="C633" s="20" t="s">
        <v>176</v>
      </c>
      <c r="D633" s="20" t="s">
        <v>268</v>
      </c>
      <c r="E633" s="41">
        <v>1</v>
      </c>
      <c r="G633" s="30">
        <v>40823</v>
      </c>
      <c r="H633" s="30"/>
      <c r="I633" s="46">
        <v>0</v>
      </c>
      <c r="J633" s="52"/>
      <c r="L633" s="40">
        <v>1</v>
      </c>
      <c r="M633" s="34" t="s">
        <v>250</v>
      </c>
      <c r="N633" s="51" t="s">
        <v>566</v>
      </c>
      <c r="O633" s="44">
        <f t="shared" si="216"/>
        <v>1</v>
      </c>
      <c r="P633" s="44">
        <f t="shared" si="217"/>
        <v>10</v>
      </c>
      <c r="Q633" s="44">
        <f t="shared" si="218"/>
        <v>2011</v>
      </c>
    </row>
    <row r="634" spans="1:17" ht="11.25" customHeight="1">
      <c r="A634" s="20" t="s">
        <v>134</v>
      </c>
      <c r="B634" s="20" t="s">
        <v>72</v>
      </c>
      <c r="C634" s="20" t="s">
        <v>533</v>
      </c>
      <c r="D634" s="20" t="s">
        <v>50</v>
      </c>
      <c r="E634" s="41">
        <v>1</v>
      </c>
      <c r="G634" s="30">
        <v>40830</v>
      </c>
      <c r="H634" s="30"/>
      <c r="I634" s="46">
        <v>0</v>
      </c>
      <c r="J634" s="52"/>
      <c r="L634" s="40">
        <v>1</v>
      </c>
      <c r="M634" s="34" t="s">
        <v>250</v>
      </c>
      <c r="N634" s="51" t="s">
        <v>566</v>
      </c>
      <c r="O634" s="44">
        <f>IF(DAY(G634)&lt;=10,1,IF(DAY(G634)&gt;20,3,2))</f>
        <v>2</v>
      </c>
      <c r="P634" s="44">
        <f>MONTH(G634)</f>
        <v>10</v>
      </c>
      <c r="Q634" s="44">
        <f>YEAR(G634)</f>
        <v>2011</v>
      </c>
    </row>
    <row r="635" spans="1:17" ht="11.25" customHeight="1">
      <c r="A635" s="20" t="s">
        <v>134</v>
      </c>
      <c r="B635" s="20" t="s">
        <v>81</v>
      </c>
      <c r="C635" s="20" t="s">
        <v>451</v>
      </c>
      <c r="D635" s="20" t="s">
        <v>268</v>
      </c>
      <c r="E635" s="41">
        <v>1</v>
      </c>
      <c r="G635" s="30">
        <v>40832</v>
      </c>
      <c r="H635" s="30"/>
      <c r="I635" s="46">
        <v>0</v>
      </c>
      <c r="J635" s="52"/>
      <c r="L635" s="40">
        <v>1</v>
      </c>
      <c r="M635" s="34" t="s">
        <v>250</v>
      </c>
      <c r="N635" s="51" t="s">
        <v>566</v>
      </c>
      <c r="O635" s="44">
        <f t="shared" si="216"/>
        <v>2</v>
      </c>
      <c r="P635" s="44">
        <f t="shared" si="217"/>
        <v>10</v>
      </c>
      <c r="Q635" s="44">
        <f t="shared" si="218"/>
        <v>2011</v>
      </c>
    </row>
    <row r="636" spans="1:17" ht="11.25" customHeight="1">
      <c r="A636" s="20" t="s">
        <v>134</v>
      </c>
      <c r="B636" s="20" t="s">
        <v>78</v>
      </c>
      <c r="C636" s="20" t="s">
        <v>265</v>
      </c>
      <c r="D636" s="20" t="s">
        <v>160</v>
      </c>
      <c r="E636" s="41">
        <v>1</v>
      </c>
      <c r="G636" s="30">
        <v>41175</v>
      </c>
      <c r="H636" s="30">
        <v>41179</v>
      </c>
      <c r="I636" s="46">
        <v>0</v>
      </c>
      <c r="J636" s="52"/>
      <c r="L636" s="40">
        <v>1</v>
      </c>
      <c r="M636" s="34" t="s">
        <v>257</v>
      </c>
      <c r="N636" s="51" t="s">
        <v>567</v>
      </c>
      <c r="O636" s="44">
        <f t="shared" ref="O636:O658" si="219">IF(DAY(G636)&lt;=10,1,IF(DAY(G636)&gt;20,3,2))</f>
        <v>3</v>
      </c>
      <c r="P636" s="44">
        <f t="shared" ref="P636:P658" si="220">MONTH(G636)</f>
        <v>9</v>
      </c>
      <c r="Q636" s="44">
        <f t="shared" ref="Q636:Q658" si="221">YEAR(G636)</f>
        <v>2012</v>
      </c>
    </row>
    <row r="637" spans="1:17" ht="11.25" customHeight="1">
      <c r="A637" s="20" t="s">
        <v>134</v>
      </c>
      <c r="B637" s="20" t="s">
        <v>72</v>
      </c>
      <c r="C637" s="20" t="s">
        <v>259</v>
      </c>
      <c r="D637" s="20" t="s">
        <v>50</v>
      </c>
      <c r="E637" s="41">
        <v>1</v>
      </c>
      <c r="G637" s="30">
        <v>41176</v>
      </c>
      <c r="H637" s="30">
        <v>41179</v>
      </c>
      <c r="I637" s="46">
        <v>0</v>
      </c>
      <c r="J637" s="52"/>
      <c r="L637" s="40">
        <v>1</v>
      </c>
      <c r="M637" s="34" t="s">
        <v>257</v>
      </c>
      <c r="N637" s="51" t="s">
        <v>567</v>
      </c>
      <c r="O637" s="44">
        <f t="shared" si="219"/>
        <v>3</v>
      </c>
      <c r="P637" s="44">
        <f t="shared" si="220"/>
        <v>9</v>
      </c>
      <c r="Q637" s="44">
        <f t="shared" si="221"/>
        <v>2012</v>
      </c>
    </row>
    <row r="638" spans="1:17" ht="11.25" customHeight="1">
      <c r="A638" s="20" t="s">
        <v>134</v>
      </c>
      <c r="B638" s="20" t="s">
        <v>72</v>
      </c>
      <c r="C638" s="20" t="s">
        <v>260</v>
      </c>
      <c r="D638" s="20" t="s">
        <v>50</v>
      </c>
      <c r="E638" s="41">
        <v>1</v>
      </c>
      <c r="G638" s="30">
        <v>41177</v>
      </c>
      <c r="H638" s="30">
        <v>41185</v>
      </c>
      <c r="I638" s="46">
        <v>0</v>
      </c>
      <c r="J638" s="52"/>
      <c r="L638" s="40">
        <v>1</v>
      </c>
      <c r="M638" s="34" t="s">
        <v>257</v>
      </c>
      <c r="N638" s="51" t="s">
        <v>567</v>
      </c>
      <c r="O638" s="44">
        <f t="shared" si="219"/>
        <v>3</v>
      </c>
      <c r="P638" s="44">
        <f t="shared" si="220"/>
        <v>9</v>
      </c>
      <c r="Q638" s="44">
        <f t="shared" si="221"/>
        <v>2012</v>
      </c>
    </row>
    <row r="639" spans="1:17" ht="11.25" customHeight="1">
      <c r="A639" s="20" t="s">
        <v>134</v>
      </c>
      <c r="B639" s="20" t="s">
        <v>72</v>
      </c>
      <c r="C639" s="20" t="s">
        <v>261</v>
      </c>
      <c r="D639" s="20" t="s">
        <v>50</v>
      </c>
      <c r="E639" s="41">
        <v>1</v>
      </c>
      <c r="G639" s="30">
        <v>41177</v>
      </c>
      <c r="H639" s="30">
        <v>41185</v>
      </c>
      <c r="I639" s="46">
        <v>0</v>
      </c>
      <c r="J639" s="52"/>
      <c r="L639" s="40">
        <v>1</v>
      </c>
      <c r="M639" s="34" t="s">
        <v>257</v>
      </c>
      <c r="N639" s="51" t="s">
        <v>567</v>
      </c>
      <c r="O639" s="44">
        <f t="shared" si="219"/>
        <v>3</v>
      </c>
      <c r="P639" s="44">
        <f t="shared" si="220"/>
        <v>9</v>
      </c>
      <c r="Q639" s="44">
        <f t="shared" si="221"/>
        <v>2012</v>
      </c>
    </row>
    <row r="640" spans="1:17" ht="11.25" customHeight="1">
      <c r="A640" s="20" t="s">
        <v>134</v>
      </c>
      <c r="B640" s="20" t="s">
        <v>72</v>
      </c>
      <c r="C640" s="20" t="s">
        <v>260</v>
      </c>
      <c r="D640" s="20" t="s">
        <v>50</v>
      </c>
      <c r="E640" s="41">
        <v>1</v>
      </c>
      <c r="G640" s="30">
        <v>41178</v>
      </c>
      <c r="H640" s="30">
        <v>41180</v>
      </c>
      <c r="I640" s="46">
        <v>0</v>
      </c>
      <c r="J640" s="52"/>
      <c r="L640" s="40">
        <v>1</v>
      </c>
      <c r="M640" s="34" t="s">
        <v>257</v>
      </c>
      <c r="N640" s="51" t="s">
        <v>567</v>
      </c>
      <c r="O640" s="44">
        <f t="shared" si="219"/>
        <v>3</v>
      </c>
      <c r="P640" s="44">
        <f t="shared" si="220"/>
        <v>9</v>
      </c>
      <c r="Q640" s="44">
        <f t="shared" si="221"/>
        <v>2012</v>
      </c>
    </row>
    <row r="641" spans="1:17" ht="11.25" customHeight="1">
      <c r="A641" s="20" t="s">
        <v>134</v>
      </c>
      <c r="B641" s="20" t="s">
        <v>81</v>
      </c>
      <c r="C641" s="20" t="s">
        <v>198</v>
      </c>
      <c r="D641" s="20" t="s">
        <v>268</v>
      </c>
      <c r="E641" s="41">
        <v>1</v>
      </c>
      <c r="G641" s="30">
        <v>41178</v>
      </c>
      <c r="H641" s="30">
        <v>41182</v>
      </c>
      <c r="I641" s="46">
        <v>0</v>
      </c>
      <c r="J641" s="52"/>
      <c r="L641" s="40">
        <v>1</v>
      </c>
      <c r="M641" s="34" t="s">
        <v>257</v>
      </c>
      <c r="N641" s="51" t="s">
        <v>567</v>
      </c>
      <c r="O641" s="44">
        <f>IF(DAY(G641)&lt;=10,1,IF(DAY(G641)&gt;20,3,2))</f>
        <v>3</v>
      </c>
      <c r="P641" s="44">
        <f>MONTH(G641)</f>
        <v>9</v>
      </c>
      <c r="Q641" s="44">
        <f>YEAR(G641)</f>
        <v>2012</v>
      </c>
    </row>
    <row r="642" spans="1:17" ht="11.25" customHeight="1">
      <c r="A642" s="20" t="s">
        <v>134</v>
      </c>
      <c r="B642" s="20" t="s">
        <v>81</v>
      </c>
      <c r="C642" s="20" t="s">
        <v>269</v>
      </c>
      <c r="D642" s="20" t="s">
        <v>234</v>
      </c>
      <c r="E642" s="41">
        <v>1</v>
      </c>
      <c r="G642" s="30">
        <v>41178</v>
      </c>
      <c r="H642" s="30"/>
      <c r="I642" s="46">
        <v>0</v>
      </c>
      <c r="J642" s="52"/>
      <c r="L642" s="40">
        <v>1</v>
      </c>
      <c r="M642" s="34" t="s">
        <v>257</v>
      </c>
      <c r="N642" s="51" t="s">
        <v>567</v>
      </c>
      <c r="O642" s="44">
        <f>IF(DAY(G642)&lt;=10,1,IF(DAY(G642)&gt;20,3,2))</f>
        <v>3</v>
      </c>
      <c r="P642" s="44">
        <f>MONTH(G642)</f>
        <v>9</v>
      </c>
      <c r="Q642" s="44">
        <f>YEAR(G642)</f>
        <v>2012</v>
      </c>
    </row>
    <row r="643" spans="1:17" ht="11.25" customHeight="1">
      <c r="A643" s="20" t="s">
        <v>134</v>
      </c>
      <c r="B643" s="20" t="s">
        <v>81</v>
      </c>
      <c r="C643" s="20" t="s">
        <v>174</v>
      </c>
      <c r="D643" s="20" t="s">
        <v>268</v>
      </c>
      <c r="E643" s="41">
        <v>1</v>
      </c>
      <c r="G643" s="30">
        <v>41178</v>
      </c>
      <c r="H643" s="30"/>
      <c r="I643" s="46">
        <v>0</v>
      </c>
      <c r="J643" s="52"/>
      <c r="L643" s="40">
        <v>1</v>
      </c>
      <c r="M643" s="34" t="s">
        <v>257</v>
      </c>
      <c r="N643" s="51" t="s">
        <v>567</v>
      </c>
      <c r="O643" s="44">
        <f>IF(DAY(G643)&lt;=10,1,IF(DAY(G643)&gt;20,3,2))</f>
        <v>3</v>
      </c>
      <c r="P643" s="44">
        <f>MONTH(G643)</f>
        <v>9</v>
      </c>
      <c r="Q643" s="44">
        <f>YEAR(G643)</f>
        <v>2012</v>
      </c>
    </row>
    <row r="644" spans="1:17" ht="11.25" customHeight="1">
      <c r="A644" s="20" t="s">
        <v>134</v>
      </c>
      <c r="B644" s="20" t="s">
        <v>77</v>
      </c>
      <c r="C644" s="20" t="s">
        <v>258</v>
      </c>
      <c r="E644" s="41">
        <v>1</v>
      </c>
      <c r="G644" s="30">
        <v>41179</v>
      </c>
      <c r="H644" s="30"/>
      <c r="I644" s="46">
        <v>0</v>
      </c>
      <c r="J644" s="52"/>
      <c r="L644" s="40">
        <v>1</v>
      </c>
      <c r="M644" s="34" t="s">
        <v>257</v>
      </c>
      <c r="N644" s="51" t="s">
        <v>567</v>
      </c>
      <c r="O644" s="44">
        <f t="shared" si="219"/>
        <v>3</v>
      </c>
      <c r="P644" s="44">
        <f t="shared" si="220"/>
        <v>9</v>
      </c>
      <c r="Q644" s="44">
        <f t="shared" si="221"/>
        <v>2012</v>
      </c>
    </row>
    <row r="645" spans="1:17" ht="11.25" customHeight="1">
      <c r="A645" s="20" t="s">
        <v>134</v>
      </c>
      <c r="B645" s="20" t="s">
        <v>78</v>
      </c>
      <c r="C645" s="20" t="s">
        <v>266</v>
      </c>
      <c r="D645" s="20" t="s">
        <v>160</v>
      </c>
      <c r="E645" s="41">
        <v>1</v>
      </c>
      <c r="G645" s="30">
        <v>41179</v>
      </c>
      <c r="H645" s="30"/>
      <c r="I645" s="46">
        <v>0</v>
      </c>
      <c r="J645" s="52"/>
      <c r="L645" s="40">
        <v>1</v>
      </c>
      <c r="M645" s="34" t="s">
        <v>257</v>
      </c>
      <c r="N645" s="51" t="s">
        <v>567</v>
      </c>
      <c r="O645" s="44">
        <f t="shared" si="219"/>
        <v>3</v>
      </c>
      <c r="P645" s="44">
        <f t="shared" si="220"/>
        <v>9</v>
      </c>
      <c r="Q645" s="44">
        <f t="shared" si="221"/>
        <v>2012</v>
      </c>
    </row>
    <row r="646" spans="1:17" ht="11.25" customHeight="1">
      <c r="A646" s="20" t="s">
        <v>134</v>
      </c>
      <c r="B646" s="20" t="s">
        <v>81</v>
      </c>
      <c r="C646" s="20" t="s">
        <v>270</v>
      </c>
      <c r="D646" s="20" t="s">
        <v>268</v>
      </c>
      <c r="E646" s="41">
        <v>1</v>
      </c>
      <c r="G646" s="30">
        <v>41179</v>
      </c>
      <c r="H646" s="30">
        <v>41182</v>
      </c>
      <c r="I646" s="46">
        <v>0</v>
      </c>
      <c r="J646" s="52"/>
      <c r="L646" s="40">
        <v>1</v>
      </c>
      <c r="M646" s="34" t="s">
        <v>257</v>
      </c>
      <c r="N646" s="51" t="s">
        <v>567</v>
      </c>
      <c r="O646" s="44">
        <f t="shared" ref="O646:O654" si="222">IF(DAY(G646)&lt;=10,1,IF(DAY(G646)&gt;20,3,2))</f>
        <v>3</v>
      </c>
      <c r="P646" s="44">
        <f t="shared" ref="P646:P654" si="223">MONTH(G646)</f>
        <v>9</v>
      </c>
      <c r="Q646" s="44">
        <f t="shared" ref="Q646:Q654" si="224">YEAR(G646)</f>
        <v>2012</v>
      </c>
    </row>
    <row r="647" spans="1:17" ht="11.25" customHeight="1">
      <c r="A647" s="20" t="s">
        <v>134</v>
      </c>
      <c r="B647" s="20" t="s">
        <v>81</v>
      </c>
      <c r="C647" s="20" t="s">
        <v>271</v>
      </c>
      <c r="D647" s="20" t="s">
        <v>268</v>
      </c>
      <c r="E647" s="41">
        <v>1</v>
      </c>
      <c r="G647" s="30">
        <v>41179</v>
      </c>
      <c r="H647" s="30"/>
      <c r="I647" s="46">
        <v>0</v>
      </c>
      <c r="J647" s="52"/>
      <c r="L647" s="40">
        <v>1</v>
      </c>
      <c r="M647" s="34" t="s">
        <v>257</v>
      </c>
      <c r="N647" s="51" t="s">
        <v>431</v>
      </c>
      <c r="O647" s="44">
        <f t="shared" si="222"/>
        <v>3</v>
      </c>
      <c r="P647" s="44">
        <f t="shared" si="223"/>
        <v>9</v>
      </c>
      <c r="Q647" s="44">
        <f t="shared" si="224"/>
        <v>2012</v>
      </c>
    </row>
    <row r="648" spans="1:17" ht="11.25" customHeight="1">
      <c r="A648" s="20" t="s">
        <v>134</v>
      </c>
      <c r="B648" s="20" t="s">
        <v>81</v>
      </c>
      <c r="C648" s="20" t="s">
        <v>272</v>
      </c>
      <c r="D648" s="20" t="s">
        <v>147</v>
      </c>
      <c r="E648" s="41">
        <v>1</v>
      </c>
      <c r="G648" s="30">
        <v>41180</v>
      </c>
      <c r="H648" s="30"/>
      <c r="I648" s="46">
        <v>0</v>
      </c>
      <c r="J648" s="52"/>
      <c r="L648" s="40">
        <v>1</v>
      </c>
      <c r="M648" s="34" t="s">
        <v>257</v>
      </c>
      <c r="N648" s="51" t="s">
        <v>567</v>
      </c>
      <c r="O648" s="44">
        <f t="shared" si="222"/>
        <v>3</v>
      </c>
      <c r="P648" s="44">
        <f t="shared" si="223"/>
        <v>9</v>
      </c>
      <c r="Q648" s="44">
        <f t="shared" si="224"/>
        <v>2012</v>
      </c>
    </row>
    <row r="649" spans="1:17" ht="11.25" customHeight="1">
      <c r="A649" s="20" t="s">
        <v>134</v>
      </c>
      <c r="B649" s="20" t="s">
        <v>81</v>
      </c>
      <c r="C649" s="20" t="s">
        <v>273</v>
      </c>
      <c r="D649" s="20" t="s">
        <v>177</v>
      </c>
      <c r="E649" s="41">
        <v>1</v>
      </c>
      <c r="G649" s="30">
        <v>41184</v>
      </c>
      <c r="H649" s="30"/>
      <c r="I649" s="46">
        <v>0</v>
      </c>
      <c r="J649" s="52"/>
      <c r="L649" s="40">
        <v>1</v>
      </c>
      <c r="M649" s="34" t="s">
        <v>257</v>
      </c>
      <c r="N649" s="51" t="s">
        <v>567</v>
      </c>
      <c r="O649" s="44">
        <f t="shared" si="222"/>
        <v>1</v>
      </c>
      <c r="P649" s="44">
        <f t="shared" si="223"/>
        <v>10</v>
      </c>
      <c r="Q649" s="44">
        <f t="shared" si="224"/>
        <v>2012</v>
      </c>
    </row>
    <row r="650" spans="1:17" ht="11.25" customHeight="1">
      <c r="A650" s="20" t="s">
        <v>134</v>
      </c>
      <c r="B650" s="20" t="s">
        <v>81</v>
      </c>
      <c r="C650" s="20" t="s">
        <v>271</v>
      </c>
      <c r="D650" s="20" t="s">
        <v>268</v>
      </c>
      <c r="E650" s="41">
        <v>1</v>
      </c>
      <c r="G650" s="30">
        <v>41184</v>
      </c>
      <c r="H650" s="30"/>
      <c r="I650" s="46">
        <v>0</v>
      </c>
      <c r="J650" s="52"/>
      <c r="L650" s="40">
        <v>1</v>
      </c>
      <c r="M650" s="34" t="s">
        <v>257</v>
      </c>
      <c r="N650" s="51" t="s">
        <v>567</v>
      </c>
      <c r="O650" s="44">
        <f t="shared" si="222"/>
        <v>1</v>
      </c>
      <c r="P650" s="44">
        <f t="shared" si="223"/>
        <v>10</v>
      </c>
      <c r="Q650" s="44">
        <f t="shared" si="224"/>
        <v>2012</v>
      </c>
    </row>
    <row r="651" spans="1:17" ht="11.25" customHeight="1">
      <c r="A651" s="20" t="s">
        <v>134</v>
      </c>
      <c r="B651" s="20" t="s">
        <v>81</v>
      </c>
      <c r="C651" s="20" t="s">
        <v>253</v>
      </c>
      <c r="D651" s="20" t="s">
        <v>274</v>
      </c>
      <c r="E651" s="41">
        <v>1</v>
      </c>
      <c r="G651" s="30">
        <v>41187</v>
      </c>
      <c r="H651" s="30"/>
      <c r="I651" s="46">
        <v>0</v>
      </c>
      <c r="J651" s="52"/>
      <c r="L651" s="40">
        <v>1</v>
      </c>
      <c r="M651" s="34" t="s">
        <v>257</v>
      </c>
      <c r="N651" s="51" t="s">
        <v>567</v>
      </c>
      <c r="O651" s="44">
        <f t="shared" si="222"/>
        <v>1</v>
      </c>
      <c r="P651" s="44">
        <f t="shared" si="223"/>
        <v>10</v>
      </c>
      <c r="Q651" s="44">
        <f t="shared" si="224"/>
        <v>2012</v>
      </c>
    </row>
    <row r="652" spans="1:17" ht="11.25" customHeight="1">
      <c r="A652" s="20" t="s">
        <v>134</v>
      </c>
      <c r="B652" s="20" t="s">
        <v>81</v>
      </c>
      <c r="C652" s="20" t="s">
        <v>165</v>
      </c>
      <c r="D652" s="20" t="s">
        <v>268</v>
      </c>
      <c r="E652" s="41">
        <v>1</v>
      </c>
      <c r="G652" s="30">
        <v>41194</v>
      </c>
      <c r="H652" s="30"/>
      <c r="I652" s="46">
        <v>0</v>
      </c>
      <c r="J652" s="52"/>
      <c r="L652" s="40">
        <v>1</v>
      </c>
      <c r="M652" s="34" t="s">
        <v>257</v>
      </c>
      <c r="N652" s="51" t="s">
        <v>567</v>
      </c>
      <c r="O652" s="44">
        <f t="shared" si="222"/>
        <v>2</v>
      </c>
      <c r="P652" s="44">
        <f t="shared" si="223"/>
        <v>10</v>
      </c>
      <c r="Q652" s="44">
        <f t="shared" si="224"/>
        <v>2012</v>
      </c>
    </row>
    <row r="653" spans="1:17" ht="11.25" customHeight="1">
      <c r="A653" s="20" t="s">
        <v>134</v>
      </c>
      <c r="B653" s="20" t="s">
        <v>81</v>
      </c>
      <c r="C653" s="20" t="s">
        <v>275</v>
      </c>
      <c r="D653" s="20" t="s">
        <v>268</v>
      </c>
      <c r="E653" s="41">
        <v>1</v>
      </c>
      <c r="G653" s="30">
        <v>41195</v>
      </c>
      <c r="H653" s="30"/>
      <c r="I653" s="46">
        <v>0</v>
      </c>
      <c r="J653" s="52"/>
      <c r="L653" s="40">
        <v>1</v>
      </c>
      <c r="M653" s="34" t="s">
        <v>257</v>
      </c>
      <c r="N653" s="51" t="s">
        <v>567</v>
      </c>
      <c r="O653" s="44">
        <f t="shared" si="222"/>
        <v>2</v>
      </c>
      <c r="P653" s="44">
        <f t="shared" si="223"/>
        <v>10</v>
      </c>
      <c r="Q653" s="44">
        <f t="shared" si="224"/>
        <v>2012</v>
      </c>
    </row>
    <row r="654" spans="1:17" ht="11.25" customHeight="1">
      <c r="A654" s="20" t="s">
        <v>134</v>
      </c>
      <c r="B654" s="20" t="s">
        <v>81</v>
      </c>
      <c r="C654" s="20" t="s">
        <v>198</v>
      </c>
      <c r="D654" s="20" t="s">
        <v>268</v>
      </c>
      <c r="E654" s="41">
        <v>1</v>
      </c>
      <c r="G654" s="30">
        <v>41195</v>
      </c>
      <c r="H654" s="30">
        <v>41196</v>
      </c>
      <c r="I654" s="46">
        <v>0</v>
      </c>
      <c r="J654" s="52"/>
      <c r="L654" s="40">
        <v>1</v>
      </c>
      <c r="M654" s="34" t="s">
        <v>257</v>
      </c>
      <c r="N654" s="51" t="s">
        <v>567</v>
      </c>
      <c r="O654" s="44">
        <f t="shared" si="222"/>
        <v>2</v>
      </c>
      <c r="P654" s="44">
        <f t="shared" si="223"/>
        <v>10</v>
      </c>
      <c r="Q654" s="44">
        <f t="shared" si="224"/>
        <v>2012</v>
      </c>
    </row>
    <row r="655" spans="1:17" ht="11.25" customHeight="1">
      <c r="A655" s="20" t="s">
        <v>134</v>
      </c>
      <c r="B655" s="20" t="s">
        <v>78</v>
      </c>
      <c r="C655" s="20" t="s">
        <v>264</v>
      </c>
      <c r="D655" s="20" t="s">
        <v>160</v>
      </c>
      <c r="E655" s="41">
        <v>1</v>
      </c>
      <c r="G655" s="30">
        <v>41196</v>
      </c>
      <c r="H655" s="30">
        <v>41200</v>
      </c>
      <c r="I655" s="46">
        <v>0</v>
      </c>
      <c r="J655" s="52"/>
      <c r="L655" s="40">
        <v>1</v>
      </c>
      <c r="M655" s="34" t="s">
        <v>257</v>
      </c>
      <c r="N655" s="51" t="s">
        <v>567</v>
      </c>
      <c r="O655" s="44">
        <f t="shared" si="219"/>
        <v>2</v>
      </c>
      <c r="P655" s="44">
        <f t="shared" si="220"/>
        <v>10</v>
      </c>
      <c r="Q655" s="44">
        <f t="shared" si="221"/>
        <v>2012</v>
      </c>
    </row>
    <row r="656" spans="1:17" ht="11.25" customHeight="1">
      <c r="A656" s="20" t="s">
        <v>134</v>
      </c>
      <c r="B656" s="20" t="s">
        <v>81</v>
      </c>
      <c r="C656" s="20" t="s">
        <v>276</v>
      </c>
      <c r="D656" s="20" t="s">
        <v>277</v>
      </c>
      <c r="E656" s="41">
        <v>1</v>
      </c>
      <c r="G656" s="30">
        <v>41196</v>
      </c>
      <c r="H656" s="30"/>
      <c r="I656" s="46">
        <v>0</v>
      </c>
      <c r="J656" s="52"/>
      <c r="L656" s="40">
        <v>1</v>
      </c>
      <c r="M656" s="34" t="s">
        <v>257</v>
      </c>
      <c r="N656" s="51" t="s">
        <v>567</v>
      </c>
      <c r="O656" s="44">
        <f>IF(DAY(G656)&lt;=10,1,IF(DAY(G656)&gt;20,3,2))</f>
        <v>2</v>
      </c>
      <c r="P656" s="44">
        <f>MONTH(G656)</f>
        <v>10</v>
      </c>
      <c r="Q656" s="44">
        <f>YEAR(G656)</f>
        <v>2012</v>
      </c>
    </row>
    <row r="657" spans="1:17" ht="11.25" customHeight="1">
      <c r="A657" s="20" t="s">
        <v>134</v>
      </c>
      <c r="B657" s="20" t="s">
        <v>72</v>
      </c>
      <c r="C657" s="20" t="s">
        <v>262</v>
      </c>
      <c r="D657" s="20" t="s">
        <v>50</v>
      </c>
      <c r="E657" s="41">
        <v>1</v>
      </c>
      <c r="F657" s="28" t="s">
        <v>267</v>
      </c>
      <c r="G657" s="30">
        <v>41205</v>
      </c>
      <c r="H657" s="30">
        <v>41206</v>
      </c>
      <c r="I657" s="46">
        <v>0</v>
      </c>
      <c r="J657" s="52"/>
      <c r="L657" s="40">
        <v>1</v>
      </c>
      <c r="M657" s="34" t="s">
        <v>257</v>
      </c>
      <c r="N657" s="51" t="s">
        <v>431</v>
      </c>
      <c r="O657" s="44">
        <f t="shared" si="219"/>
        <v>3</v>
      </c>
      <c r="P657" s="44">
        <f t="shared" si="220"/>
        <v>10</v>
      </c>
      <c r="Q657" s="44">
        <f t="shared" si="221"/>
        <v>2012</v>
      </c>
    </row>
    <row r="658" spans="1:17" ht="11.25" customHeight="1">
      <c r="A658" s="20" t="s">
        <v>134</v>
      </c>
      <c r="B658" s="20" t="s">
        <v>72</v>
      </c>
      <c r="C658" s="20" t="s">
        <v>263</v>
      </c>
      <c r="D658" s="20" t="s">
        <v>50</v>
      </c>
      <c r="E658" s="41">
        <v>1</v>
      </c>
      <c r="G658" s="30">
        <v>41207</v>
      </c>
      <c r="H658" s="30">
        <v>41210</v>
      </c>
      <c r="I658" s="46">
        <v>0</v>
      </c>
      <c r="J658" s="52"/>
      <c r="L658" s="40">
        <v>1</v>
      </c>
      <c r="M658" s="34" t="s">
        <v>257</v>
      </c>
      <c r="N658" s="51" t="s">
        <v>567</v>
      </c>
      <c r="O658" s="44">
        <f t="shared" si="219"/>
        <v>3</v>
      </c>
      <c r="P658" s="44">
        <f t="shared" si="220"/>
        <v>10</v>
      </c>
      <c r="Q658" s="44">
        <f t="shared" si="221"/>
        <v>2012</v>
      </c>
    </row>
    <row r="659" spans="1:17" ht="11.25" customHeight="1">
      <c r="A659" s="20" t="s">
        <v>134</v>
      </c>
      <c r="B659" s="20" t="s">
        <v>81</v>
      </c>
      <c r="C659" s="20" t="s">
        <v>212</v>
      </c>
      <c r="D659" s="20" t="s">
        <v>234</v>
      </c>
      <c r="E659" s="41">
        <v>1</v>
      </c>
      <c r="G659" s="30">
        <v>41209</v>
      </c>
      <c r="H659" s="30"/>
      <c r="I659" s="46">
        <v>0</v>
      </c>
      <c r="J659" s="52"/>
      <c r="L659" s="40">
        <v>1</v>
      </c>
      <c r="M659" s="34" t="s">
        <v>257</v>
      </c>
      <c r="N659" s="51" t="s">
        <v>567</v>
      </c>
      <c r="O659" s="44">
        <f t="shared" ref="O659:O692" si="225">IF(DAY(G659)&lt;=10,1,IF(DAY(G659)&gt;20,3,2))</f>
        <v>3</v>
      </c>
      <c r="P659" s="44">
        <f t="shared" ref="P659:P692" si="226">MONTH(G659)</f>
        <v>10</v>
      </c>
      <c r="Q659" s="44">
        <f t="shared" ref="Q659:Q692" si="227">YEAR(G659)</f>
        <v>2012</v>
      </c>
    </row>
    <row r="660" spans="1:17" ht="11.25" customHeight="1">
      <c r="A660" s="20" t="s">
        <v>134</v>
      </c>
      <c r="B660" s="20" t="s">
        <v>81</v>
      </c>
      <c r="C660" s="20" t="s">
        <v>278</v>
      </c>
      <c r="D660" s="20" t="s">
        <v>268</v>
      </c>
      <c r="E660" s="41">
        <v>1</v>
      </c>
      <c r="G660" s="30">
        <v>41250</v>
      </c>
      <c r="H660" s="30">
        <v>41253</v>
      </c>
      <c r="I660" s="46">
        <v>0</v>
      </c>
      <c r="J660" s="52"/>
      <c r="L660" s="40">
        <v>1</v>
      </c>
      <c r="M660" s="34" t="s">
        <v>257</v>
      </c>
      <c r="N660" s="51" t="s">
        <v>567</v>
      </c>
      <c r="O660" s="44">
        <f t="shared" si="225"/>
        <v>1</v>
      </c>
      <c r="P660" s="44">
        <f t="shared" si="226"/>
        <v>12</v>
      </c>
      <c r="Q660" s="44">
        <f t="shared" si="227"/>
        <v>2012</v>
      </c>
    </row>
    <row r="661" spans="1:17" ht="11.25" customHeight="1">
      <c r="A661" s="20" t="s">
        <v>134</v>
      </c>
      <c r="B661" s="20" t="s">
        <v>81</v>
      </c>
      <c r="C661" s="20" t="s">
        <v>209</v>
      </c>
      <c r="D661" s="20" t="s">
        <v>234</v>
      </c>
      <c r="E661" s="41">
        <v>1</v>
      </c>
      <c r="F661" s="28" t="s">
        <v>408</v>
      </c>
      <c r="G661" s="30">
        <v>41422</v>
      </c>
      <c r="H661" s="30"/>
      <c r="I661" s="46">
        <v>0</v>
      </c>
      <c r="J661" s="52"/>
      <c r="L661" s="40">
        <v>1</v>
      </c>
      <c r="M661" s="34" t="s">
        <v>279</v>
      </c>
      <c r="N661" s="51" t="s">
        <v>568</v>
      </c>
      <c r="O661" s="44">
        <f>IF(DAY(G661)&lt;=10,1,IF(DAY(G661)&gt;20,3,2))</f>
        <v>3</v>
      </c>
      <c r="P661" s="44">
        <f>MONTH(G661)</f>
        <v>5</v>
      </c>
      <c r="Q661" s="44">
        <f>YEAR(G661)</f>
        <v>2013</v>
      </c>
    </row>
    <row r="662" spans="1:17" ht="11.25" customHeight="1">
      <c r="A662" s="20" t="s">
        <v>134</v>
      </c>
      <c r="B662" s="20" t="s">
        <v>72</v>
      </c>
      <c r="C662" s="20" t="s">
        <v>280</v>
      </c>
      <c r="D662" s="20" t="s">
        <v>50</v>
      </c>
      <c r="E662" s="41">
        <v>1</v>
      </c>
      <c r="G662" s="30">
        <v>41527</v>
      </c>
      <c r="H662" s="30"/>
      <c r="I662" s="46">
        <v>0</v>
      </c>
      <c r="J662" s="52"/>
      <c r="L662" s="40">
        <v>1</v>
      </c>
      <c r="M662" s="34" t="s">
        <v>279</v>
      </c>
      <c r="N662" s="51" t="s">
        <v>568</v>
      </c>
      <c r="O662" s="44">
        <f t="shared" si="225"/>
        <v>1</v>
      </c>
      <c r="P662" s="44">
        <f t="shared" si="226"/>
        <v>9</v>
      </c>
      <c r="Q662" s="44">
        <f t="shared" si="227"/>
        <v>2013</v>
      </c>
    </row>
    <row r="663" spans="1:17" ht="11.25" customHeight="1">
      <c r="A663" s="20" t="s">
        <v>134</v>
      </c>
      <c r="B663" s="20" t="s">
        <v>81</v>
      </c>
      <c r="C663" s="20" t="s">
        <v>214</v>
      </c>
      <c r="D663" s="20" t="s">
        <v>177</v>
      </c>
      <c r="E663" s="41">
        <v>1</v>
      </c>
      <c r="G663" s="30">
        <v>41535</v>
      </c>
      <c r="H663" s="30">
        <v>41539</v>
      </c>
      <c r="I663" s="46">
        <v>0</v>
      </c>
      <c r="J663" s="52"/>
      <c r="L663" s="40">
        <v>1</v>
      </c>
      <c r="M663" s="34" t="s">
        <v>279</v>
      </c>
      <c r="N663" s="51" t="s">
        <v>568</v>
      </c>
      <c r="O663" s="44">
        <f>IF(DAY(G663)&lt;=10,1,IF(DAY(G663)&gt;20,3,2))</f>
        <v>2</v>
      </c>
      <c r="P663" s="44">
        <f>MONTH(G663)</f>
        <v>9</v>
      </c>
      <c r="Q663" s="44">
        <f>YEAR(G663)</f>
        <v>2013</v>
      </c>
    </row>
    <row r="664" spans="1:17" ht="11.25" customHeight="1">
      <c r="A664" s="20" t="s">
        <v>134</v>
      </c>
      <c r="B664" s="20" t="s">
        <v>81</v>
      </c>
      <c r="C664" s="20" t="s">
        <v>214</v>
      </c>
      <c r="D664" s="20" t="s">
        <v>177</v>
      </c>
      <c r="E664" s="41">
        <v>1</v>
      </c>
      <c r="G664" s="30">
        <v>41536</v>
      </c>
      <c r="H664" s="30">
        <v>41539</v>
      </c>
      <c r="I664" s="46">
        <v>0</v>
      </c>
      <c r="J664" s="52"/>
      <c r="L664" s="40">
        <v>1</v>
      </c>
      <c r="M664" s="34" t="s">
        <v>279</v>
      </c>
      <c r="N664" s="51" t="s">
        <v>568</v>
      </c>
      <c r="O664" s="44">
        <f>IF(DAY(G664)&lt;=10,1,IF(DAY(G664)&gt;20,3,2))</f>
        <v>2</v>
      </c>
      <c r="P664" s="44">
        <f>MONTH(G664)</f>
        <v>9</v>
      </c>
      <c r="Q664" s="44">
        <f>YEAR(G664)</f>
        <v>2013</v>
      </c>
    </row>
    <row r="665" spans="1:17" ht="11.25" customHeight="1">
      <c r="A665" s="20" t="s">
        <v>134</v>
      </c>
      <c r="B665" s="20" t="s">
        <v>81</v>
      </c>
      <c r="C665" s="20" t="s">
        <v>272</v>
      </c>
      <c r="D665" s="20" t="s">
        <v>147</v>
      </c>
      <c r="E665" s="41">
        <v>1</v>
      </c>
      <c r="G665" s="30">
        <v>41540</v>
      </c>
      <c r="H665" s="30"/>
      <c r="I665" s="46">
        <v>0</v>
      </c>
      <c r="J665" s="52"/>
      <c r="L665" s="40">
        <v>1</v>
      </c>
      <c r="M665" s="34" t="s">
        <v>279</v>
      </c>
      <c r="N665" s="51" t="s">
        <v>568</v>
      </c>
      <c r="O665" s="44">
        <f>IF(DAY(G665)&lt;=10,1,IF(DAY(G665)&gt;20,3,2))</f>
        <v>3</v>
      </c>
      <c r="P665" s="44">
        <f>MONTH(G665)</f>
        <v>9</v>
      </c>
      <c r="Q665" s="44">
        <f>YEAR(G665)</f>
        <v>2013</v>
      </c>
    </row>
    <row r="666" spans="1:17" ht="11.25" customHeight="1">
      <c r="A666" s="20" t="s">
        <v>134</v>
      </c>
      <c r="B666" s="20" t="s">
        <v>81</v>
      </c>
      <c r="C666" s="20" t="s">
        <v>221</v>
      </c>
      <c r="D666" s="20" t="s">
        <v>268</v>
      </c>
      <c r="E666" s="41">
        <v>1</v>
      </c>
      <c r="G666" s="30">
        <v>41545</v>
      </c>
      <c r="H666" s="30">
        <v>41546</v>
      </c>
      <c r="I666" s="46">
        <v>0</v>
      </c>
      <c r="J666" s="52"/>
      <c r="L666" s="40">
        <v>1</v>
      </c>
      <c r="M666" s="34" t="s">
        <v>279</v>
      </c>
      <c r="N666" s="51" t="s">
        <v>568</v>
      </c>
      <c r="O666" s="44">
        <f>IF(DAY(G666)&lt;=10,1,IF(DAY(G666)&gt;20,3,2))</f>
        <v>3</v>
      </c>
      <c r="P666" s="44">
        <f>MONTH(G666)</f>
        <v>9</v>
      </c>
      <c r="Q666" s="44">
        <f>YEAR(G666)</f>
        <v>2013</v>
      </c>
    </row>
    <row r="667" spans="1:17" ht="11.25" customHeight="1">
      <c r="A667" s="20" t="s">
        <v>134</v>
      </c>
      <c r="B667" s="20" t="s">
        <v>74</v>
      </c>
      <c r="C667" s="20" t="s">
        <v>51</v>
      </c>
      <c r="E667" s="41">
        <v>1</v>
      </c>
      <c r="G667" s="30">
        <v>41546</v>
      </c>
      <c r="H667" s="30"/>
      <c r="I667" s="46">
        <v>0</v>
      </c>
      <c r="J667" s="52"/>
      <c r="L667" s="40">
        <v>1</v>
      </c>
      <c r="M667" s="34" t="s">
        <v>279</v>
      </c>
      <c r="N667" s="51" t="s">
        <v>568</v>
      </c>
      <c r="O667" s="44">
        <f t="shared" si="225"/>
        <v>3</v>
      </c>
      <c r="P667" s="44">
        <f t="shared" si="226"/>
        <v>9</v>
      </c>
      <c r="Q667" s="44">
        <f t="shared" si="227"/>
        <v>2013</v>
      </c>
    </row>
    <row r="668" spans="1:17" ht="11.25" customHeight="1">
      <c r="A668" s="20" t="s">
        <v>134</v>
      </c>
      <c r="B668" s="20" t="s">
        <v>81</v>
      </c>
      <c r="C668" s="20" t="s">
        <v>287</v>
      </c>
      <c r="D668" s="20" t="s">
        <v>268</v>
      </c>
      <c r="E668" s="41">
        <v>1</v>
      </c>
      <c r="G668" s="30">
        <v>41546</v>
      </c>
      <c r="H668" s="30"/>
      <c r="I668" s="46">
        <v>0</v>
      </c>
      <c r="J668" s="52"/>
      <c r="L668" s="40">
        <v>1</v>
      </c>
      <c r="M668" s="34" t="s">
        <v>279</v>
      </c>
      <c r="N668" s="51" t="s">
        <v>568</v>
      </c>
      <c r="O668" s="44">
        <f>IF(DAY(G668)&lt;=10,1,IF(DAY(G668)&gt;20,3,2))</f>
        <v>3</v>
      </c>
      <c r="P668" s="44">
        <f>MONTH(G668)</f>
        <v>9</v>
      </c>
      <c r="Q668" s="44">
        <f>YEAR(G668)</f>
        <v>2013</v>
      </c>
    </row>
    <row r="669" spans="1:17" ht="11.25" customHeight="1">
      <c r="A669" s="20" t="s">
        <v>134</v>
      </c>
      <c r="B669" s="20" t="s">
        <v>81</v>
      </c>
      <c r="C669" s="20" t="s">
        <v>288</v>
      </c>
      <c r="D669" s="20" t="s">
        <v>177</v>
      </c>
      <c r="E669" s="41">
        <v>1</v>
      </c>
      <c r="G669" s="30">
        <v>41546</v>
      </c>
      <c r="H669" s="30">
        <v>41548</v>
      </c>
      <c r="I669" s="46">
        <v>0</v>
      </c>
      <c r="J669" s="52"/>
      <c r="L669" s="40">
        <v>1</v>
      </c>
      <c r="M669" s="34" t="s">
        <v>279</v>
      </c>
      <c r="N669" s="51" t="s">
        <v>568</v>
      </c>
      <c r="O669" s="44">
        <f>IF(DAY(G669)&lt;=10,1,IF(DAY(G669)&gt;20,3,2))</f>
        <v>3</v>
      </c>
      <c r="P669" s="44">
        <f>MONTH(G669)</f>
        <v>9</v>
      </c>
      <c r="Q669" s="44">
        <f>YEAR(G669)</f>
        <v>2013</v>
      </c>
    </row>
    <row r="670" spans="1:17" ht="11.25" customHeight="1">
      <c r="A670" s="20" t="s">
        <v>134</v>
      </c>
      <c r="B670" s="20" t="s">
        <v>72</v>
      </c>
      <c r="C670" s="20" t="s">
        <v>281</v>
      </c>
      <c r="D670" s="20" t="s">
        <v>50</v>
      </c>
      <c r="E670" s="41">
        <v>1</v>
      </c>
      <c r="G670" s="30">
        <v>41547</v>
      </c>
      <c r="H670" s="30"/>
      <c r="I670" s="46">
        <v>0</v>
      </c>
      <c r="J670" s="52"/>
      <c r="L670" s="40">
        <v>1</v>
      </c>
      <c r="M670" s="34" t="s">
        <v>279</v>
      </c>
      <c r="N670" s="51" t="s">
        <v>568</v>
      </c>
      <c r="O670" s="44">
        <f t="shared" si="225"/>
        <v>3</v>
      </c>
      <c r="P670" s="44">
        <f t="shared" si="226"/>
        <v>9</v>
      </c>
      <c r="Q670" s="44">
        <f t="shared" si="227"/>
        <v>2013</v>
      </c>
    </row>
    <row r="671" spans="1:17" ht="11.25" customHeight="1">
      <c r="A671" s="20" t="s">
        <v>134</v>
      </c>
      <c r="B671" s="20" t="s">
        <v>72</v>
      </c>
      <c r="C671" s="20" t="s">
        <v>282</v>
      </c>
      <c r="D671" s="20" t="s">
        <v>50</v>
      </c>
      <c r="E671" s="41">
        <v>1</v>
      </c>
      <c r="G671" s="30">
        <v>41547</v>
      </c>
      <c r="H671" s="30">
        <v>41548</v>
      </c>
      <c r="I671" s="46">
        <v>0</v>
      </c>
      <c r="J671" s="52"/>
      <c r="L671" s="40">
        <v>1</v>
      </c>
      <c r="M671" s="34" t="s">
        <v>279</v>
      </c>
      <c r="N671" s="51" t="s">
        <v>568</v>
      </c>
      <c r="O671" s="44">
        <f t="shared" si="225"/>
        <v>3</v>
      </c>
      <c r="P671" s="44">
        <f t="shared" si="226"/>
        <v>9</v>
      </c>
      <c r="Q671" s="44">
        <f t="shared" si="227"/>
        <v>2013</v>
      </c>
    </row>
    <row r="672" spans="1:17" ht="11.25" customHeight="1">
      <c r="A672" s="20" t="s">
        <v>134</v>
      </c>
      <c r="B672" s="20" t="s">
        <v>81</v>
      </c>
      <c r="C672" s="20" t="s">
        <v>289</v>
      </c>
      <c r="D672" s="20" t="s">
        <v>268</v>
      </c>
      <c r="E672" s="41">
        <v>1</v>
      </c>
      <c r="G672" s="30">
        <v>41550</v>
      </c>
      <c r="H672" s="30"/>
      <c r="I672" s="46">
        <v>0</v>
      </c>
      <c r="J672" s="52"/>
      <c r="L672" s="40">
        <v>1</v>
      </c>
      <c r="M672" s="34" t="s">
        <v>279</v>
      </c>
      <c r="N672" s="51" t="s">
        <v>568</v>
      </c>
      <c r="O672" s="44">
        <f t="shared" ref="O672:O679" si="228">IF(DAY(G672)&lt;=10,1,IF(DAY(G672)&gt;20,3,2))</f>
        <v>1</v>
      </c>
      <c r="P672" s="44">
        <f t="shared" ref="P672:P679" si="229">MONTH(G672)</f>
        <v>10</v>
      </c>
      <c r="Q672" s="44">
        <f t="shared" ref="Q672:Q679" si="230">YEAR(G672)</f>
        <v>2013</v>
      </c>
    </row>
    <row r="673" spans="1:17" ht="11.25" customHeight="1">
      <c r="A673" s="20" t="s">
        <v>134</v>
      </c>
      <c r="B673" s="20" t="s">
        <v>81</v>
      </c>
      <c r="C673" s="20" t="s">
        <v>209</v>
      </c>
      <c r="D673" s="20" t="s">
        <v>234</v>
      </c>
      <c r="E673" s="41">
        <v>1</v>
      </c>
      <c r="G673" s="30">
        <v>41550</v>
      </c>
      <c r="H673" s="30">
        <v>41555</v>
      </c>
      <c r="I673" s="46">
        <v>0</v>
      </c>
      <c r="J673" s="52"/>
      <c r="L673" s="40">
        <v>1</v>
      </c>
      <c r="M673" s="34" t="s">
        <v>279</v>
      </c>
      <c r="N673" s="51" t="s">
        <v>568</v>
      </c>
      <c r="O673" s="44">
        <f t="shared" si="228"/>
        <v>1</v>
      </c>
      <c r="P673" s="44">
        <f t="shared" si="229"/>
        <v>10</v>
      </c>
      <c r="Q673" s="44">
        <f t="shared" si="230"/>
        <v>2013</v>
      </c>
    </row>
    <row r="674" spans="1:17" ht="11.25" customHeight="1">
      <c r="A674" s="20" t="s">
        <v>134</v>
      </c>
      <c r="B674" s="20" t="s">
        <v>81</v>
      </c>
      <c r="C674" s="20" t="s">
        <v>290</v>
      </c>
      <c r="D674" s="20" t="s">
        <v>268</v>
      </c>
      <c r="E674" s="41">
        <v>1</v>
      </c>
      <c r="G674" s="30">
        <v>41551</v>
      </c>
      <c r="H674" s="30"/>
      <c r="I674" s="46">
        <v>0</v>
      </c>
      <c r="J674" s="52"/>
      <c r="L674" s="40">
        <v>1</v>
      </c>
      <c r="M674" s="34" t="s">
        <v>279</v>
      </c>
      <c r="N674" s="51" t="s">
        <v>568</v>
      </c>
      <c r="O674" s="44">
        <f t="shared" si="228"/>
        <v>1</v>
      </c>
      <c r="P674" s="44">
        <f t="shared" si="229"/>
        <v>10</v>
      </c>
      <c r="Q674" s="44">
        <f t="shared" si="230"/>
        <v>2013</v>
      </c>
    </row>
    <row r="675" spans="1:17" ht="11.25" customHeight="1">
      <c r="A675" s="20" t="s">
        <v>134</v>
      </c>
      <c r="B675" s="20" t="s">
        <v>81</v>
      </c>
      <c r="C675" s="20" t="s">
        <v>229</v>
      </c>
      <c r="D675" s="20" t="s">
        <v>268</v>
      </c>
      <c r="E675" s="41">
        <v>1</v>
      </c>
      <c r="G675" s="30">
        <v>41552</v>
      </c>
      <c r="H675" s="30"/>
      <c r="I675" s="46">
        <v>0</v>
      </c>
      <c r="J675" s="52"/>
      <c r="L675" s="40">
        <v>1</v>
      </c>
      <c r="M675" s="34" t="s">
        <v>279</v>
      </c>
      <c r="N675" s="51" t="s">
        <v>568</v>
      </c>
      <c r="O675" s="44">
        <f t="shared" si="228"/>
        <v>1</v>
      </c>
      <c r="P675" s="44">
        <f t="shared" si="229"/>
        <v>10</v>
      </c>
      <c r="Q675" s="44">
        <f t="shared" si="230"/>
        <v>2013</v>
      </c>
    </row>
    <row r="676" spans="1:17" ht="11.25" customHeight="1">
      <c r="A676" s="20" t="s">
        <v>134</v>
      </c>
      <c r="B676" s="20" t="s">
        <v>81</v>
      </c>
      <c r="C676" s="20" t="s">
        <v>180</v>
      </c>
      <c r="D676" s="20" t="s">
        <v>234</v>
      </c>
      <c r="E676" s="41">
        <v>1</v>
      </c>
      <c r="G676" s="30">
        <v>41552</v>
      </c>
      <c r="H676" s="30"/>
      <c r="I676" s="46">
        <v>0</v>
      </c>
      <c r="J676" s="52"/>
      <c r="L676" s="40">
        <v>1</v>
      </c>
      <c r="M676" s="34" t="s">
        <v>279</v>
      </c>
      <c r="N676" s="51" t="s">
        <v>568</v>
      </c>
      <c r="O676" s="44">
        <f t="shared" si="228"/>
        <v>1</v>
      </c>
      <c r="P676" s="44">
        <f t="shared" si="229"/>
        <v>10</v>
      </c>
      <c r="Q676" s="44">
        <f t="shared" si="230"/>
        <v>2013</v>
      </c>
    </row>
    <row r="677" spans="1:17" ht="11.25" customHeight="1">
      <c r="A677" s="20" t="s">
        <v>134</v>
      </c>
      <c r="B677" s="20" t="s">
        <v>81</v>
      </c>
      <c r="C677" s="20" t="s">
        <v>212</v>
      </c>
      <c r="D677" s="20" t="s">
        <v>234</v>
      </c>
      <c r="E677" s="41">
        <v>1</v>
      </c>
      <c r="G677" s="30">
        <v>41552</v>
      </c>
      <c r="H677" s="30"/>
      <c r="I677" s="46">
        <v>0</v>
      </c>
      <c r="J677" s="52"/>
      <c r="L677" s="40">
        <v>1</v>
      </c>
      <c r="M677" s="34" t="s">
        <v>279</v>
      </c>
      <c r="N677" s="51" t="s">
        <v>568</v>
      </c>
      <c r="O677" s="44">
        <f t="shared" si="228"/>
        <v>1</v>
      </c>
      <c r="P677" s="44">
        <f t="shared" si="229"/>
        <v>10</v>
      </c>
      <c r="Q677" s="44">
        <f t="shared" si="230"/>
        <v>2013</v>
      </c>
    </row>
    <row r="678" spans="1:17" ht="11.25" customHeight="1">
      <c r="A678" s="20" t="s">
        <v>134</v>
      </c>
      <c r="B678" s="20" t="s">
        <v>81</v>
      </c>
      <c r="C678" s="20" t="s">
        <v>291</v>
      </c>
      <c r="D678" s="20" t="s">
        <v>268</v>
      </c>
      <c r="E678" s="41">
        <v>1</v>
      </c>
      <c r="G678" s="30">
        <v>41552</v>
      </c>
      <c r="H678" s="30"/>
      <c r="I678" s="46">
        <v>0</v>
      </c>
      <c r="J678" s="52"/>
      <c r="L678" s="40">
        <v>1</v>
      </c>
      <c r="M678" s="34" t="s">
        <v>279</v>
      </c>
      <c r="N678" s="51" t="s">
        <v>568</v>
      </c>
      <c r="O678" s="44">
        <f t="shared" si="228"/>
        <v>1</v>
      </c>
      <c r="P678" s="44">
        <f t="shared" si="229"/>
        <v>10</v>
      </c>
      <c r="Q678" s="44">
        <f t="shared" si="230"/>
        <v>2013</v>
      </c>
    </row>
    <row r="679" spans="1:17" ht="11.25" customHeight="1">
      <c r="A679" s="20" t="s">
        <v>134</v>
      </c>
      <c r="B679" s="20" t="s">
        <v>81</v>
      </c>
      <c r="C679" s="20" t="s">
        <v>292</v>
      </c>
      <c r="D679" s="20" t="s">
        <v>268</v>
      </c>
      <c r="E679" s="41">
        <v>1</v>
      </c>
      <c r="G679" s="30">
        <v>41556</v>
      </c>
      <c r="H679" s="30"/>
      <c r="I679" s="46">
        <v>0</v>
      </c>
      <c r="J679" s="52"/>
      <c r="L679" s="40">
        <v>1</v>
      </c>
      <c r="M679" s="34" t="s">
        <v>279</v>
      </c>
      <c r="N679" s="51" t="s">
        <v>568</v>
      </c>
      <c r="O679" s="44">
        <f t="shared" si="228"/>
        <v>1</v>
      </c>
      <c r="P679" s="44">
        <f t="shared" si="229"/>
        <v>10</v>
      </c>
      <c r="Q679" s="44">
        <f t="shared" si="230"/>
        <v>2013</v>
      </c>
    </row>
    <row r="680" spans="1:17" ht="11.25" customHeight="1">
      <c r="A680" s="20" t="s">
        <v>134</v>
      </c>
      <c r="B680" s="20" t="s">
        <v>72</v>
      </c>
      <c r="C680" s="20" t="s">
        <v>280</v>
      </c>
      <c r="D680" s="20" t="s">
        <v>50</v>
      </c>
      <c r="E680" s="41">
        <v>1</v>
      </c>
      <c r="G680" s="30">
        <v>41556</v>
      </c>
      <c r="H680" s="30"/>
      <c r="I680" s="46">
        <v>0</v>
      </c>
      <c r="J680" s="52"/>
      <c r="L680" s="40">
        <v>1</v>
      </c>
      <c r="M680" s="34" t="s">
        <v>279</v>
      </c>
      <c r="N680" s="51" t="s">
        <v>568</v>
      </c>
      <c r="O680" s="44">
        <f t="shared" si="225"/>
        <v>1</v>
      </c>
      <c r="P680" s="44">
        <f t="shared" si="226"/>
        <v>10</v>
      </c>
      <c r="Q680" s="44">
        <f t="shared" si="227"/>
        <v>2013</v>
      </c>
    </row>
    <row r="681" spans="1:17" ht="11.25" customHeight="1">
      <c r="A681" s="20" t="s">
        <v>134</v>
      </c>
      <c r="B681" s="20" t="s">
        <v>72</v>
      </c>
      <c r="C681" s="20" t="s">
        <v>283</v>
      </c>
      <c r="D681" s="20" t="s">
        <v>50</v>
      </c>
      <c r="E681" s="41">
        <v>1</v>
      </c>
      <c r="G681" s="30">
        <v>41559</v>
      </c>
      <c r="H681" s="30">
        <v>41562</v>
      </c>
      <c r="I681" s="46">
        <v>0</v>
      </c>
      <c r="J681" s="52"/>
      <c r="L681" s="40">
        <v>1</v>
      </c>
      <c r="M681" s="34" t="s">
        <v>279</v>
      </c>
      <c r="N681" s="51" t="s">
        <v>568</v>
      </c>
      <c r="O681" s="44">
        <f t="shared" si="225"/>
        <v>2</v>
      </c>
      <c r="P681" s="44">
        <f t="shared" si="226"/>
        <v>10</v>
      </c>
      <c r="Q681" s="44">
        <f t="shared" si="227"/>
        <v>2013</v>
      </c>
    </row>
    <row r="682" spans="1:17" ht="11.25" customHeight="1">
      <c r="A682" s="20" t="s">
        <v>134</v>
      </c>
      <c r="B682" s="20" t="s">
        <v>72</v>
      </c>
      <c r="C682" s="20" t="s">
        <v>259</v>
      </c>
      <c r="D682" s="20" t="s">
        <v>50</v>
      </c>
      <c r="E682" s="41">
        <v>1</v>
      </c>
      <c r="G682" s="30">
        <v>41559</v>
      </c>
      <c r="H682" s="30">
        <v>41559</v>
      </c>
      <c r="I682" s="46">
        <v>0</v>
      </c>
      <c r="J682" s="52"/>
      <c r="L682" s="40">
        <v>1</v>
      </c>
      <c r="M682" s="34" t="s">
        <v>279</v>
      </c>
      <c r="N682" s="51" t="s">
        <v>568</v>
      </c>
      <c r="O682" s="44">
        <f t="shared" si="225"/>
        <v>2</v>
      </c>
      <c r="P682" s="44">
        <f t="shared" si="226"/>
        <v>10</v>
      </c>
      <c r="Q682" s="44">
        <f t="shared" si="227"/>
        <v>2013</v>
      </c>
    </row>
    <row r="683" spans="1:17" ht="11.25" customHeight="1">
      <c r="A683" s="20" t="s">
        <v>134</v>
      </c>
      <c r="B683" s="20" t="s">
        <v>72</v>
      </c>
      <c r="C683" s="20" t="s">
        <v>284</v>
      </c>
      <c r="D683" s="20" t="s">
        <v>50</v>
      </c>
      <c r="E683" s="41">
        <v>1</v>
      </c>
      <c r="G683" s="30">
        <v>41561</v>
      </c>
      <c r="H683" s="30"/>
      <c r="I683" s="46">
        <v>0</v>
      </c>
      <c r="J683" s="52"/>
      <c r="L683" s="40">
        <v>1</v>
      </c>
      <c r="M683" s="34" t="s">
        <v>279</v>
      </c>
      <c r="N683" s="51" t="s">
        <v>568</v>
      </c>
      <c r="O683" s="44">
        <f t="shared" si="225"/>
        <v>2</v>
      </c>
      <c r="P683" s="44">
        <f t="shared" si="226"/>
        <v>10</v>
      </c>
      <c r="Q683" s="44">
        <f t="shared" si="227"/>
        <v>2013</v>
      </c>
    </row>
    <row r="684" spans="1:17" ht="11.25" customHeight="1">
      <c r="A684" s="20" t="s">
        <v>134</v>
      </c>
      <c r="B684" s="20" t="s">
        <v>81</v>
      </c>
      <c r="C684" s="20" t="s">
        <v>214</v>
      </c>
      <c r="D684" s="20" t="s">
        <v>177</v>
      </c>
      <c r="E684" s="41">
        <v>2</v>
      </c>
      <c r="G684" s="30">
        <v>41562</v>
      </c>
      <c r="H684" s="30"/>
      <c r="I684" s="46">
        <v>0</v>
      </c>
      <c r="J684" s="52"/>
      <c r="L684" s="40">
        <v>1</v>
      </c>
      <c r="M684" s="34" t="s">
        <v>279</v>
      </c>
      <c r="N684" s="51" t="s">
        <v>568</v>
      </c>
      <c r="O684" s="44">
        <f>IF(DAY(G684)&lt;=10,1,IF(DAY(G684)&gt;20,3,2))</f>
        <v>2</v>
      </c>
      <c r="P684" s="44">
        <f>MONTH(G684)</f>
        <v>10</v>
      </c>
      <c r="Q684" s="44">
        <f>YEAR(G684)</f>
        <v>2013</v>
      </c>
    </row>
    <row r="685" spans="1:17" ht="11.25" customHeight="1">
      <c r="A685" s="20" t="s">
        <v>134</v>
      </c>
      <c r="B685" s="20" t="s">
        <v>81</v>
      </c>
      <c r="C685" s="20" t="s">
        <v>191</v>
      </c>
      <c r="D685" s="20" t="s">
        <v>268</v>
      </c>
      <c r="E685" s="41">
        <v>1</v>
      </c>
      <c r="G685" s="30">
        <v>41562</v>
      </c>
      <c r="H685" s="30"/>
      <c r="I685" s="46">
        <v>0</v>
      </c>
      <c r="J685" s="52"/>
      <c r="L685" s="40">
        <v>1</v>
      </c>
      <c r="M685" s="34" t="s">
        <v>279</v>
      </c>
      <c r="N685" s="51" t="s">
        <v>568</v>
      </c>
      <c r="O685" s="44">
        <f>IF(DAY(G685)&lt;=10,1,IF(DAY(G685)&gt;20,3,2))</f>
        <v>2</v>
      </c>
      <c r="P685" s="44">
        <f>MONTH(G685)</f>
        <v>10</v>
      </c>
      <c r="Q685" s="44">
        <f>YEAR(G685)</f>
        <v>2013</v>
      </c>
    </row>
    <row r="686" spans="1:17" ht="11.25" customHeight="1">
      <c r="A686" s="20" t="s">
        <v>134</v>
      </c>
      <c r="B686" s="20" t="s">
        <v>81</v>
      </c>
      <c r="C686" s="20" t="s">
        <v>174</v>
      </c>
      <c r="D686" s="20" t="s">
        <v>268</v>
      </c>
      <c r="E686" s="41">
        <v>1</v>
      </c>
      <c r="G686" s="30">
        <v>41563</v>
      </c>
      <c r="H686" s="30">
        <v>41569</v>
      </c>
      <c r="I686" s="46">
        <v>0</v>
      </c>
      <c r="J686" s="52"/>
      <c r="L686" s="40">
        <v>1</v>
      </c>
      <c r="M686" s="34" t="s">
        <v>279</v>
      </c>
      <c r="N686" s="51" t="s">
        <v>568</v>
      </c>
      <c r="O686" s="44">
        <f>IF(DAY(G686)&lt;=10,1,IF(DAY(G686)&gt;20,3,2))</f>
        <v>2</v>
      </c>
      <c r="P686" s="44">
        <f>MONTH(G686)</f>
        <v>10</v>
      </c>
      <c r="Q686" s="44">
        <f>YEAR(G686)</f>
        <v>2013</v>
      </c>
    </row>
    <row r="687" spans="1:17" ht="11.25" customHeight="1">
      <c r="A687" s="20" t="s">
        <v>134</v>
      </c>
      <c r="B687" s="20" t="s">
        <v>72</v>
      </c>
      <c r="C687" s="20" t="s">
        <v>50</v>
      </c>
      <c r="E687" s="41">
        <v>1</v>
      </c>
      <c r="G687" s="30">
        <v>41565</v>
      </c>
      <c r="H687" s="30"/>
      <c r="I687" s="46">
        <v>0</v>
      </c>
      <c r="J687" s="52"/>
      <c r="L687" s="40">
        <v>1</v>
      </c>
      <c r="M687" s="34" t="s">
        <v>279</v>
      </c>
      <c r="N687" s="51" t="s">
        <v>568</v>
      </c>
      <c r="O687" s="44">
        <f t="shared" si="225"/>
        <v>2</v>
      </c>
      <c r="P687" s="44">
        <f t="shared" si="226"/>
        <v>10</v>
      </c>
      <c r="Q687" s="44">
        <f t="shared" si="227"/>
        <v>2013</v>
      </c>
    </row>
    <row r="688" spans="1:17" ht="11.25" customHeight="1">
      <c r="A688" s="20" t="s">
        <v>134</v>
      </c>
      <c r="B688" s="20" t="s">
        <v>78</v>
      </c>
      <c r="C688" s="20" t="s">
        <v>285</v>
      </c>
      <c r="D688" s="20" t="s">
        <v>160</v>
      </c>
      <c r="E688" s="41">
        <v>1</v>
      </c>
      <c r="G688" s="30">
        <v>41566</v>
      </c>
      <c r="H688" s="30"/>
      <c r="I688" s="46">
        <v>0</v>
      </c>
      <c r="J688" s="52"/>
      <c r="L688" s="40">
        <v>1</v>
      </c>
      <c r="M688" s="34" t="s">
        <v>279</v>
      </c>
      <c r="N688" s="51" t="s">
        <v>432</v>
      </c>
      <c r="O688" s="44">
        <f>IF(DAY(G688)&lt;=10,1,IF(DAY(G688)&gt;20,3,2))</f>
        <v>2</v>
      </c>
      <c r="P688" s="44">
        <f>MONTH(G688)</f>
        <v>10</v>
      </c>
      <c r="Q688" s="44">
        <f>YEAR(G688)</f>
        <v>2013</v>
      </c>
    </row>
    <row r="689" spans="1:17" ht="11.25" customHeight="1">
      <c r="A689" s="20" t="s">
        <v>134</v>
      </c>
      <c r="B689" s="20" t="s">
        <v>78</v>
      </c>
      <c r="C689" s="20" t="s">
        <v>286</v>
      </c>
      <c r="D689" s="20" t="s">
        <v>160</v>
      </c>
      <c r="E689" s="41">
        <v>1</v>
      </c>
      <c r="F689" s="28" t="s">
        <v>328</v>
      </c>
      <c r="G689" s="30">
        <v>41568</v>
      </c>
      <c r="H689" s="30"/>
      <c r="I689" s="46">
        <v>0</v>
      </c>
      <c r="J689" s="52"/>
      <c r="L689" s="40">
        <v>1</v>
      </c>
      <c r="M689" s="34" t="s">
        <v>279</v>
      </c>
      <c r="N689" s="51" t="s">
        <v>432</v>
      </c>
      <c r="O689" s="44">
        <f>IF(DAY(G689)&lt;=10,1,IF(DAY(G689)&gt;20,3,2))</f>
        <v>3</v>
      </c>
      <c r="P689" s="44">
        <f>MONTH(G689)</f>
        <v>10</v>
      </c>
      <c r="Q689" s="44">
        <f>YEAR(G689)</f>
        <v>2013</v>
      </c>
    </row>
    <row r="690" spans="1:17" ht="11.25" customHeight="1">
      <c r="A690" s="20" t="s">
        <v>134</v>
      </c>
      <c r="B690" s="20" t="s">
        <v>79</v>
      </c>
      <c r="C690" s="20" t="s">
        <v>414</v>
      </c>
      <c r="D690" s="20" t="s">
        <v>411</v>
      </c>
      <c r="E690" s="41">
        <v>1</v>
      </c>
      <c r="G690" s="30">
        <v>41569</v>
      </c>
      <c r="H690" s="30"/>
      <c r="I690" s="46">
        <v>0</v>
      </c>
      <c r="J690" s="52"/>
      <c r="L690" s="40">
        <v>1</v>
      </c>
      <c r="M690" s="34" t="s">
        <v>279</v>
      </c>
      <c r="N690" s="51" t="s">
        <v>568</v>
      </c>
      <c r="O690" s="44">
        <f t="shared" si="225"/>
        <v>3</v>
      </c>
      <c r="P690" s="44">
        <f t="shared" si="226"/>
        <v>10</v>
      </c>
      <c r="Q690" s="44">
        <f t="shared" si="227"/>
        <v>2013</v>
      </c>
    </row>
    <row r="691" spans="1:17" ht="11.25" customHeight="1">
      <c r="A691" s="20" t="s">
        <v>134</v>
      </c>
      <c r="B691" s="20" t="s">
        <v>72</v>
      </c>
      <c r="C691" s="20" t="s">
        <v>50</v>
      </c>
      <c r="E691" s="41">
        <v>1</v>
      </c>
      <c r="G691" s="30">
        <v>41570</v>
      </c>
      <c r="H691" s="30"/>
      <c r="I691" s="46">
        <v>0</v>
      </c>
      <c r="J691" s="52"/>
      <c r="L691" s="40">
        <v>1</v>
      </c>
      <c r="M691" s="34" t="s">
        <v>279</v>
      </c>
      <c r="N691" s="51" t="s">
        <v>432</v>
      </c>
      <c r="O691" s="44">
        <f t="shared" si="225"/>
        <v>3</v>
      </c>
      <c r="P691" s="44">
        <f t="shared" si="226"/>
        <v>10</v>
      </c>
      <c r="Q691" s="44">
        <f t="shared" si="227"/>
        <v>2013</v>
      </c>
    </row>
    <row r="692" spans="1:17" ht="11.25" customHeight="1">
      <c r="A692" s="20" t="s">
        <v>134</v>
      </c>
      <c r="B692" s="20" t="s">
        <v>72</v>
      </c>
      <c r="C692" s="20" t="s">
        <v>50</v>
      </c>
      <c r="E692" s="41">
        <v>1</v>
      </c>
      <c r="G692" s="30">
        <v>41570</v>
      </c>
      <c r="H692" s="30">
        <v>41573</v>
      </c>
      <c r="I692" s="46">
        <v>0</v>
      </c>
      <c r="J692" s="52"/>
      <c r="L692" s="40">
        <v>1</v>
      </c>
      <c r="M692" s="34" t="s">
        <v>279</v>
      </c>
      <c r="N692" s="51" t="s">
        <v>432</v>
      </c>
      <c r="O692" s="44">
        <f t="shared" si="225"/>
        <v>3</v>
      </c>
      <c r="P692" s="44">
        <f t="shared" si="226"/>
        <v>10</v>
      </c>
      <c r="Q692" s="44">
        <f t="shared" si="227"/>
        <v>2013</v>
      </c>
    </row>
    <row r="693" spans="1:17" ht="11.25" customHeight="1">
      <c r="A693" s="20" t="s">
        <v>134</v>
      </c>
      <c r="B693" s="20" t="s">
        <v>81</v>
      </c>
      <c r="C693" s="20" t="s">
        <v>218</v>
      </c>
      <c r="D693" s="20" t="s">
        <v>268</v>
      </c>
      <c r="E693" s="41">
        <v>1</v>
      </c>
      <c r="G693" s="30">
        <v>41572</v>
      </c>
      <c r="H693" s="30">
        <v>41574</v>
      </c>
      <c r="I693" s="46">
        <v>0</v>
      </c>
      <c r="J693" s="52"/>
      <c r="L693" s="40">
        <v>1</v>
      </c>
      <c r="M693" s="34" t="s">
        <v>279</v>
      </c>
      <c r="N693" s="51" t="s">
        <v>568</v>
      </c>
      <c r="O693" s="44">
        <f t="shared" ref="O693:O762" si="231">IF(DAY(G693)&lt;=10,1,IF(DAY(G693)&gt;20,3,2))</f>
        <v>3</v>
      </c>
      <c r="P693" s="44">
        <f t="shared" ref="P693:P762" si="232">MONTH(G693)</f>
        <v>10</v>
      </c>
      <c r="Q693" s="44">
        <f t="shared" ref="Q693:Q762" si="233">YEAR(G693)</f>
        <v>2013</v>
      </c>
    </row>
    <row r="694" spans="1:17" ht="11.25" customHeight="1">
      <c r="A694" s="20" t="s">
        <v>134</v>
      </c>
      <c r="B694" s="20" t="s">
        <v>78</v>
      </c>
      <c r="C694" s="20" t="s">
        <v>264</v>
      </c>
      <c r="D694" s="20" t="s">
        <v>160</v>
      </c>
      <c r="E694" s="41">
        <v>1</v>
      </c>
      <c r="G694" s="30">
        <v>41577</v>
      </c>
      <c r="H694" s="30">
        <v>41586</v>
      </c>
      <c r="I694" s="46">
        <v>0</v>
      </c>
      <c r="J694" s="52"/>
      <c r="L694" s="40">
        <v>1</v>
      </c>
      <c r="M694" s="34" t="s">
        <v>279</v>
      </c>
      <c r="N694" s="51" t="s">
        <v>568</v>
      </c>
      <c r="O694" s="44">
        <f t="shared" si="231"/>
        <v>3</v>
      </c>
      <c r="P694" s="44">
        <f t="shared" si="232"/>
        <v>10</v>
      </c>
      <c r="Q694" s="44">
        <f t="shared" si="233"/>
        <v>2013</v>
      </c>
    </row>
    <row r="695" spans="1:17" ht="11.25" customHeight="1">
      <c r="A695" s="20" t="s">
        <v>134</v>
      </c>
      <c r="B695" s="20" t="s">
        <v>81</v>
      </c>
      <c r="C695" s="20" t="s">
        <v>174</v>
      </c>
      <c r="D695" s="20" t="s">
        <v>268</v>
      </c>
      <c r="E695" s="41">
        <v>1</v>
      </c>
      <c r="G695" s="30">
        <v>41580</v>
      </c>
      <c r="H695" s="30"/>
      <c r="I695" s="46">
        <v>0</v>
      </c>
      <c r="J695" s="52" t="s">
        <v>425</v>
      </c>
      <c r="L695" s="40">
        <v>1</v>
      </c>
      <c r="M695" s="34" t="s">
        <v>279</v>
      </c>
      <c r="N695" s="51" t="s">
        <v>568</v>
      </c>
      <c r="O695" s="44">
        <f t="shared" si="231"/>
        <v>1</v>
      </c>
      <c r="P695" s="44">
        <f t="shared" si="232"/>
        <v>11</v>
      </c>
      <c r="Q695" s="44">
        <f t="shared" si="233"/>
        <v>2013</v>
      </c>
    </row>
    <row r="696" spans="1:17" ht="11.25" customHeight="1">
      <c r="A696" s="20" t="s">
        <v>134</v>
      </c>
      <c r="B696" s="20" t="s">
        <v>81</v>
      </c>
      <c r="C696" s="20" t="s">
        <v>293</v>
      </c>
      <c r="D696" s="20" t="s">
        <v>234</v>
      </c>
      <c r="E696" s="41">
        <v>1</v>
      </c>
      <c r="G696" s="30">
        <v>41601</v>
      </c>
      <c r="H696" s="30">
        <v>41609</v>
      </c>
      <c r="I696" s="46">
        <v>0</v>
      </c>
      <c r="J696" s="52"/>
      <c r="L696" s="40">
        <v>1</v>
      </c>
      <c r="M696" s="34" t="s">
        <v>279</v>
      </c>
      <c r="N696" s="51" t="s">
        <v>432</v>
      </c>
      <c r="O696" s="44">
        <f t="shared" si="231"/>
        <v>3</v>
      </c>
      <c r="P696" s="44">
        <f t="shared" si="232"/>
        <v>11</v>
      </c>
      <c r="Q696" s="44">
        <f t="shared" si="233"/>
        <v>2013</v>
      </c>
    </row>
    <row r="697" spans="1:17" ht="11.25" customHeight="1">
      <c r="A697" s="20" t="s">
        <v>134</v>
      </c>
      <c r="B697" s="20" t="s">
        <v>72</v>
      </c>
      <c r="C697" s="20" t="s">
        <v>295</v>
      </c>
      <c r="D697" s="20" t="s">
        <v>50</v>
      </c>
      <c r="E697" s="41">
        <v>1</v>
      </c>
      <c r="G697" s="30">
        <v>41758</v>
      </c>
      <c r="H697" s="30"/>
      <c r="I697" s="46"/>
      <c r="J697" s="52"/>
      <c r="L697" s="40">
        <v>1</v>
      </c>
      <c r="M697" s="34" t="s">
        <v>294</v>
      </c>
      <c r="N697" s="51" t="s">
        <v>569</v>
      </c>
      <c r="O697" s="44">
        <f t="shared" si="231"/>
        <v>3</v>
      </c>
      <c r="P697" s="44">
        <f t="shared" si="232"/>
        <v>4</v>
      </c>
      <c r="Q697" s="44">
        <f t="shared" si="233"/>
        <v>2014</v>
      </c>
    </row>
    <row r="698" spans="1:17" ht="11.25" customHeight="1">
      <c r="A698" s="20" t="s">
        <v>134</v>
      </c>
      <c r="B698" s="20" t="s">
        <v>78</v>
      </c>
      <c r="C698" s="20" t="s">
        <v>304</v>
      </c>
      <c r="D698" s="20" t="s">
        <v>160</v>
      </c>
      <c r="E698" s="41">
        <v>1</v>
      </c>
      <c r="G698" s="30">
        <v>41762</v>
      </c>
      <c r="H698" s="30"/>
      <c r="I698" s="46"/>
      <c r="J698" s="52"/>
      <c r="L698" s="40">
        <v>1</v>
      </c>
      <c r="M698" s="34" t="s">
        <v>294</v>
      </c>
      <c r="N698" s="51" t="s">
        <v>569</v>
      </c>
      <c r="O698" s="44">
        <f t="shared" si="231"/>
        <v>1</v>
      </c>
      <c r="P698" s="44">
        <f t="shared" si="232"/>
        <v>5</v>
      </c>
      <c r="Q698" s="44">
        <f t="shared" si="233"/>
        <v>2014</v>
      </c>
    </row>
    <row r="699" spans="1:17" ht="11.25" customHeight="1">
      <c r="A699" s="20" t="s">
        <v>134</v>
      </c>
      <c r="B699" s="20" t="s">
        <v>81</v>
      </c>
      <c r="C699" s="20" t="s">
        <v>309</v>
      </c>
      <c r="E699" s="41">
        <v>1</v>
      </c>
      <c r="G699" s="30">
        <v>41767</v>
      </c>
      <c r="H699" s="30"/>
      <c r="I699" s="46"/>
      <c r="J699" s="52"/>
      <c r="L699" s="40">
        <v>1</v>
      </c>
      <c r="M699" s="34" t="s">
        <v>294</v>
      </c>
      <c r="N699" s="51" t="s">
        <v>569</v>
      </c>
      <c r="O699" s="44">
        <f t="shared" si="231"/>
        <v>1</v>
      </c>
      <c r="P699" s="44">
        <f t="shared" si="232"/>
        <v>5</v>
      </c>
      <c r="Q699" s="44">
        <f t="shared" si="233"/>
        <v>2014</v>
      </c>
    </row>
    <row r="700" spans="1:17" ht="11.25" customHeight="1">
      <c r="A700" s="20" t="s">
        <v>134</v>
      </c>
      <c r="B700" s="20" t="s">
        <v>72</v>
      </c>
      <c r="C700" s="20" t="s">
        <v>296</v>
      </c>
      <c r="D700" s="20" t="s">
        <v>50</v>
      </c>
      <c r="E700" s="41">
        <v>1</v>
      </c>
      <c r="G700" s="30">
        <v>41768</v>
      </c>
      <c r="H700" s="30"/>
      <c r="I700" s="46"/>
      <c r="J700" s="52"/>
      <c r="L700" s="40">
        <v>1</v>
      </c>
      <c r="M700" s="34" t="s">
        <v>294</v>
      </c>
      <c r="N700" s="51" t="s">
        <v>569</v>
      </c>
      <c r="O700" s="44">
        <f t="shared" si="231"/>
        <v>1</v>
      </c>
      <c r="P700" s="44">
        <f t="shared" si="232"/>
        <v>5</v>
      </c>
      <c r="Q700" s="44">
        <f t="shared" si="233"/>
        <v>2014</v>
      </c>
    </row>
    <row r="701" spans="1:17" ht="11.25" customHeight="1">
      <c r="A701" s="20" t="s">
        <v>134</v>
      </c>
      <c r="B701" s="20" t="s">
        <v>81</v>
      </c>
      <c r="C701" s="20" t="s">
        <v>310</v>
      </c>
      <c r="D701" s="20" t="s">
        <v>268</v>
      </c>
      <c r="E701" s="41">
        <v>1</v>
      </c>
      <c r="G701" s="30">
        <v>41771</v>
      </c>
      <c r="H701" s="30"/>
      <c r="I701" s="46"/>
      <c r="J701" s="52"/>
      <c r="L701" s="40">
        <v>1</v>
      </c>
      <c r="M701" s="34" t="s">
        <v>294</v>
      </c>
      <c r="N701" s="51" t="s">
        <v>569</v>
      </c>
      <c r="O701" s="44">
        <f t="shared" si="231"/>
        <v>2</v>
      </c>
      <c r="P701" s="44">
        <f t="shared" si="232"/>
        <v>5</v>
      </c>
      <c r="Q701" s="44">
        <f t="shared" si="233"/>
        <v>2014</v>
      </c>
    </row>
    <row r="702" spans="1:17" ht="11.25" customHeight="1">
      <c r="A702" s="20" t="s">
        <v>134</v>
      </c>
      <c r="B702" s="20" t="s">
        <v>81</v>
      </c>
      <c r="C702" s="20" t="s">
        <v>226</v>
      </c>
      <c r="D702" s="20" t="s">
        <v>268</v>
      </c>
      <c r="E702" s="41">
        <v>1</v>
      </c>
      <c r="G702" s="30">
        <v>41775</v>
      </c>
      <c r="H702" s="30"/>
      <c r="I702" s="46"/>
      <c r="J702" s="52"/>
      <c r="L702" s="40">
        <v>1</v>
      </c>
      <c r="M702" s="34" t="s">
        <v>294</v>
      </c>
      <c r="N702" s="51" t="s">
        <v>569</v>
      </c>
      <c r="O702" s="44">
        <f t="shared" si="231"/>
        <v>2</v>
      </c>
      <c r="P702" s="44">
        <f t="shared" si="232"/>
        <v>5</v>
      </c>
      <c r="Q702" s="44">
        <f t="shared" si="233"/>
        <v>2014</v>
      </c>
    </row>
    <row r="703" spans="1:17" ht="11.25" customHeight="1">
      <c r="A703" s="20" t="s">
        <v>134</v>
      </c>
      <c r="B703" s="20" t="s">
        <v>81</v>
      </c>
      <c r="C703" s="20" t="s">
        <v>177</v>
      </c>
      <c r="E703" s="41">
        <v>1</v>
      </c>
      <c r="G703" s="30">
        <v>41893</v>
      </c>
      <c r="H703" s="30">
        <v>41894</v>
      </c>
      <c r="I703" s="46"/>
      <c r="J703" s="52"/>
      <c r="L703" s="40">
        <v>1</v>
      </c>
      <c r="M703" s="34" t="s">
        <v>294</v>
      </c>
      <c r="N703" s="51" t="s">
        <v>433</v>
      </c>
      <c r="O703" s="44">
        <f t="shared" si="231"/>
        <v>2</v>
      </c>
      <c r="P703" s="44">
        <f t="shared" si="232"/>
        <v>9</v>
      </c>
      <c r="Q703" s="44">
        <f t="shared" si="233"/>
        <v>2014</v>
      </c>
    </row>
    <row r="704" spans="1:17" ht="11.25" customHeight="1">
      <c r="A704" s="20" t="s">
        <v>134</v>
      </c>
      <c r="B704" s="20" t="s">
        <v>72</v>
      </c>
      <c r="C704" s="20" t="s">
        <v>297</v>
      </c>
      <c r="D704" s="20" t="s">
        <v>50</v>
      </c>
      <c r="E704" s="41">
        <v>1</v>
      </c>
      <c r="G704" s="30">
        <v>41898</v>
      </c>
      <c r="H704" s="30"/>
      <c r="I704" s="46"/>
      <c r="J704" s="52"/>
      <c r="L704" s="40">
        <v>1</v>
      </c>
      <c r="M704" s="34" t="s">
        <v>294</v>
      </c>
      <c r="N704" s="51" t="s">
        <v>569</v>
      </c>
      <c r="O704" s="44">
        <f t="shared" si="231"/>
        <v>2</v>
      </c>
      <c r="P704" s="44">
        <f t="shared" si="232"/>
        <v>9</v>
      </c>
      <c r="Q704" s="44">
        <f t="shared" si="233"/>
        <v>2014</v>
      </c>
    </row>
    <row r="705" spans="1:17" ht="11.25" customHeight="1">
      <c r="A705" s="20" t="s">
        <v>134</v>
      </c>
      <c r="B705" s="20" t="s">
        <v>78</v>
      </c>
      <c r="C705" s="20" t="s">
        <v>305</v>
      </c>
      <c r="D705" s="20" t="s">
        <v>160</v>
      </c>
      <c r="E705" s="41">
        <v>1</v>
      </c>
      <c r="G705" s="30">
        <v>41899</v>
      </c>
      <c r="H705" s="30"/>
      <c r="I705" s="46"/>
      <c r="J705" s="52"/>
      <c r="L705" s="40">
        <v>1</v>
      </c>
      <c r="M705" s="34" t="s">
        <v>294</v>
      </c>
      <c r="N705" s="51" t="s">
        <v>433</v>
      </c>
      <c r="O705" s="44">
        <f t="shared" si="231"/>
        <v>2</v>
      </c>
      <c r="P705" s="44">
        <f t="shared" si="232"/>
        <v>9</v>
      </c>
      <c r="Q705" s="44">
        <f t="shared" si="233"/>
        <v>2014</v>
      </c>
    </row>
    <row r="706" spans="1:17" ht="11.25" customHeight="1">
      <c r="A706" s="20" t="s">
        <v>134</v>
      </c>
      <c r="B706" s="20" t="s">
        <v>81</v>
      </c>
      <c r="C706" s="20" t="s">
        <v>224</v>
      </c>
      <c r="D706" s="20" t="s">
        <v>268</v>
      </c>
      <c r="E706" s="41">
        <v>1</v>
      </c>
      <c r="G706" s="30">
        <v>41899</v>
      </c>
      <c r="H706" s="30">
        <v>41901</v>
      </c>
      <c r="I706" s="46"/>
      <c r="J706" s="52"/>
      <c r="L706" s="40">
        <v>1</v>
      </c>
      <c r="M706" s="34" t="s">
        <v>294</v>
      </c>
      <c r="N706" s="51" t="s">
        <v>569</v>
      </c>
      <c r="O706" s="44">
        <f>IF(DAY(G706)&lt;=10,1,IF(DAY(G706)&gt;20,3,2))</f>
        <v>2</v>
      </c>
      <c r="P706" s="44">
        <f>MONTH(G706)</f>
        <v>9</v>
      </c>
      <c r="Q706" s="44">
        <f>YEAR(G706)</f>
        <v>2014</v>
      </c>
    </row>
    <row r="707" spans="1:17" ht="11.25" customHeight="1">
      <c r="A707" s="20" t="s">
        <v>134</v>
      </c>
      <c r="B707" s="20" t="s">
        <v>81</v>
      </c>
      <c r="C707" s="20" t="s">
        <v>224</v>
      </c>
      <c r="D707" s="20" t="s">
        <v>268</v>
      </c>
      <c r="E707" s="41">
        <v>1</v>
      </c>
      <c r="G707" s="30">
        <v>41899</v>
      </c>
      <c r="H707" s="30">
        <v>41905</v>
      </c>
      <c r="I707" s="46"/>
      <c r="J707" s="52"/>
      <c r="L707" s="40">
        <v>1</v>
      </c>
      <c r="M707" s="34" t="s">
        <v>294</v>
      </c>
      <c r="N707" s="51" t="s">
        <v>569</v>
      </c>
      <c r="O707" s="44">
        <f>IF(DAY(G707)&lt;=10,1,IF(DAY(G707)&gt;20,3,2))</f>
        <v>2</v>
      </c>
      <c r="P707" s="44">
        <f>MONTH(G707)</f>
        <v>9</v>
      </c>
      <c r="Q707" s="44">
        <f>YEAR(G707)</f>
        <v>2014</v>
      </c>
    </row>
    <row r="708" spans="1:17" ht="11.25" customHeight="1">
      <c r="A708" s="20" t="s">
        <v>134</v>
      </c>
      <c r="B708" s="20" t="s">
        <v>78</v>
      </c>
      <c r="C708" s="20" t="s">
        <v>284</v>
      </c>
      <c r="D708" s="20" t="s">
        <v>160</v>
      </c>
      <c r="E708" s="41">
        <v>1</v>
      </c>
      <c r="G708" s="30">
        <v>41899</v>
      </c>
      <c r="H708" s="30">
        <v>41901</v>
      </c>
      <c r="I708" s="46"/>
      <c r="J708" s="52"/>
      <c r="L708" s="40">
        <v>1</v>
      </c>
      <c r="M708" s="34" t="s">
        <v>294</v>
      </c>
      <c r="N708" s="51" t="s">
        <v>569</v>
      </c>
      <c r="O708" s="44">
        <f t="shared" si="231"/>
        <v>2</v>
      </c>
      <c r="P708" s="44">
        <f t="shared" si="232"/>
        <v>9</v>
      </c>
      <c r="Q708" s="44">
        <f t="shared" si="233"/>
        <v>2014</v>
      </c>
    </row>
    <row r="709" spans="1:17" ht="11.25" customHeight="1">
      <c r="A709" s="20" t="s">
        <v>134</v>
      </c>
      <c r="B709" s="20" t="s">
        <v>72</v>
      </c>
      <c r="C709" s="20" t="s">
        <v>280</v>
      </c>
      <c r="D709" s="20" t="s">
        <v>50</v>
      </c>
      <c r="E709" s="41">
        <v>1</v>
      </c>
      <c r="G709" s="30">
        <v>41899</v>
      </c>
      <c r="H709" s="30">
        <v>41902</v>
      </c>
      <c r="I709" s="46"/>
      <c r="J709" s="52"/>
      <c r="L709" s="40">
        <v>1</v>
      </c>
      <c r="M709" s="34" t="s">
        <v>294</v>
      </c>
      <c r="N709" s="51" t="s">
        <v>433</v>
      </c>
      <c r="O709" s="44">
        <f t="shared" si="231"/>
        <v>2</v>
      </c>
      <c r="P709" s="44">
        <f t="shared" si="232"/>
        <v>9</v>
      </c>
      <c r="Q709" s="44">
        <f t="shared" si="233"/>
        <v>2014</v>
      </c>
    </row>
    <row r="710" spans="1:17" ht="11.25" customHeight="1">
      <c r="A710" s="20" t="s">
        <v>134</v>
      </c>
      <c r="B710" s="20" t="s">
        <v>81</v>
      </c>
      <c r="C710" s="20" t="s">
        <v>224</v>
      </c>
      <c r="D710" s="20" t="s">
        <v>268</v>
      </c>
      <c r="E710" s="41">
        <v>1</v>
      </c>
      <c r="G710" s="30">
        <v>41900</v>
      </c>
      <c r="H710" s="30"/>
      <c r="I710" s="46"/>
      <c r="J710" s="52"/>
      <c r="L710" s="40">
        <v>1</v>
      </c>
      <c r="M710" s="34" t="s">
        <v>294</v>
      </c>
      <c r="N710" s="51" t="s">
        <v>569</v>
      </c>
      <c r="O710" s="44">
        <f>IF(DAY(G710)&lt;=10,1,IF(DAY(G710)&gt;20,3,2))</f>
        <v>2</v>
      </c>
      <c r="P710" s="44">
        <f>MONTH(G710)</f>
        <v>9</v>
      </c>
      <c r="Q710" s="44">
        <f>YEAR(G710)</f>
        <v>2014</v>
      </c>
    </row>
    <row r="711" spans="1:17" ht="11.25" customHeight="1">
      <c r="A711" s="20" t="s">
        <v>134</v>
      </c>
      <c r="B711" s="20" t="s">
        <v>81</v>
      </c>
      <c r="C711" s="20" t="s">
        <v>311</v>
      </c>
      <c r="D711" s="20" t="s">
        <v>277</v>
      </c>
      <c r="E711" s="41">
        <v>1</v>
      </c>
      <c r="G711" s="30">
        <v>41900</v>
      </c>
      <c r="H711" s="30"/>
      <c r="I711" s="46"/>
      <c r="J711" s="52"/>
      <c r="L711" s="40">
        <v>1</v>
      </c>
      <c r="M711" s="34" t="s">
        <v>294</v>
      </c>
      <c r="N711" s="51" t="s">
        <v>569</v>
      </c>
      <c r="O711" s="44">
        <f>IF(DAY(G711)&lt;=10,1,IF(DAY(G711)&gt;20,3,2))</f>
        <v>2</v>
      </c>
      <c r="P711" s="44">
        <f>MONTH(G711)</f>
        <v>9</v>
      </c>
      <c r="Q711" s="44">
        <f>YEAR(G711)</f>
        <v>2014</v>
      </c>
    </row>
    <row r="712" spans="1:17" ht="11.25" customHeight="1">
      <c r="A712" s="20" t="s">
        <v>134</v>
      </c>
      <c r="B712" s="20" t="s">
        <v>81</v>
      </c>
      <c r="C712" s="20" t="s">
        <v>312</v>
      </c>
      <c r="D712" s="20" t="s">
        <v>268</v>
      </c>
      <c r="E712" s="41">
        <v>1</v>
      </c>
      <c r="G712" s="30">
        <v>41900</v>
      </c>
      <c r="H712" s="30"/>
      <c r="I712" s="46"/>
      <c r="J712" s="52"/>
      <c r="L712" s="40">
        <v>1</v>
      </c>
      <c r="M712" s="34" t="s">
        <v>294</v>
      </c>
      <c r="N712" s="51" t="s">
        <v>569</v>
      </c>
      <c r="O712" s="44">
        <f>IF(DAY(G712)&lt;=10,1,IF(DAY(G712)&gt;20,3,2))</f>
        <v>2</v>
      </c>
      <c r="P712" s="44">
        <f>MONTH(G712)</f>
        <v>9</v>
      </c>
      <c r="Q712" s="44">
        <f>YEAR(G712)</f>
        <v>2014</v>
      </c>
    </row>
    <row r="713" spans="1:17" ht="11.25" customHeight="1">
      <c r="A713" s="20" t="s">
        <v>134</v>
      </c>
      <c r="B713" s="20" t="s">
        <v>81</v>
      </c>
      <c r="C713" s="20" t="s">
        <v>209</v>
      </c>
      <c r="D713" s="20" t="s">
        <v>234</v>
      </c>
      <c r="E713" s="41">
        <v>1</v>
      </c>
      <c r="G713" s="30">
        <v>41900</v>
      </c>
      <c r="H713" s="30">
        <v>41908</v>
      </c>
      <c r="I713" s="46"/>
      <c r="J713" s="52"/>
      <c r="L713" s="40">
        <v>1</v>
      </c>
      <c r="M713" s="34" t="s">
        <v>294</v>
      </c>
      <c r="N713" s="51" t="s">
        <v>569</v>
      </c>
      <c r="O713" s="44">
        <f>IF(DAY(G713)&lt;=10,1,IF(DAY(G713)&gt;20,3,2))</f>
        <v>2</v>
      </c>
      <c r="P713" s="44">
        <f>MONTH(G713)</f>
        <v>9</v>
      </c>
      <c r="Q713" s="44">
        <f>YEAR(G713)</f>
        <v>2014</v>
      </c>
    </row>
    <row r="714" spans="1:17" ht="11.25" customHeight="1">
      <c r="A714" s="20" t="s">
        <v>134</v>
      </c>
      <c r="B714" s="20" t="s">
        <v>81</v>
      </c>
      <c r="C714" s="20" t="s">
        <v>225</v>
      </c>
      <c r="D714" s="20" t="s">
        <v>268</v>
      </c>
      <c r="E714" s="41">
        <v>1</v>
      </c>
      <c r="G714" s="30">
        <v>41901</v>
      </c>
      <c r="H714" s="30"/>
      <c r="I714" s="46"/>
      <c r="J714" s="52"/>
      <c r="L714" s="40">
        <v>1</v>
      </c>
      <c r="M714" s="34" t="s">
        <v>294</v>
      </c>
      <c r="N714" s="51" t="s">
        <v>569</v>
      </c>
      <c r="O714" s="44">
        <f>IF(DAY(G714)&lt;=10,1,IF(DAY(G714)&gt;20,3,2))</f>
        <v>2</v>
      </c>
      <c r="P714" s="44">
        <f>MONTH(G714)</f>
        <v>9</v>
      </c>
      <c r="Q714" s="44">
        <f>YEAR(G714)</f>
        <v>2014</v>
      </c>
    </row>
    <row r="715" spans="1:17" ht="11.25" customHeight="1">
      <c r="A715" s="20" t="s">
        <v>134</v>
      </c>
      <c r="B715" s="20" t="s">
        <v>78</v>
      </c>
      <c r="C715" s="20" t="s">
        <v>306</v>
      </c>
      <c r="D715" s="20" t="s">
        <v>160</v>
      </c>
      <c r="E715" s="41">
        <v>1</v>
      </c>
      <c r="G715" s="30">
        <v>41901</v>
      </c>
      <c r="H715" s="30">
        <v>41902</v>
      </c>
      <c r="I715" s="46"/>
      <c r="J715" s="52"/>
      <c r="L715" s="40">
        <v>1</v>
      </c>
      <c r="M715" s="34" t="s">
        <v>294</v>
      </c>
      <c r="N715" s="51" t="s">
        <v>569</v>
      </c>
      <c r="O715" s="44">
        <f t="shared" si="231"/>
        <v>2</v>
      </c>
      <c r="P715" s="44">
        <f t="shared" si="232"/>
        <v>9</v>
      </c>
      <c r="Q715" s="44">
        <f t="shared" si="233"/>
        <v>2014</v>
      </c>
    </row>
    <row r="716" spans="1:17" ht="11.25" customHeight="1">
      <c r="A716" s="20" t="s">
        <v>134</v>
      </c>
      <c r="B716" s="20" t="s">
        <v>81</v>
      </c>
      <c r="C716" s="20" t="s">
        <v>146</v>
      </c>
      <c r="E716" s="41">
        <v>1</v>
      </c>
      <c r="G716" s="30">
        <v>41901</v>
      </c>
      <c r="H716" s="30">
        <v>41903</v>
      </c>
      <c r="I716" s="46"/>
      <c r="J716" s="52"/>
      <c r="L716" s="40">
        <v>1</v>
      </c>
      <c r="M716" s="34" t="s">
        <v>294</v>
      </c>
      <c r="N716" s="51" t="s">
        <v>569</v>
      </c>
      <c r="O716" s="44">
        <f t="shared" ref="O716:O721" si="234">IF(DAY(G716)&lt;=10,1,IF(DAY(G716)&gt;20,3,2))</f>
        <v>2</v>
      </c>
      <c r="P716" s="44">
        <f t="shared" ref="P716:P721" si="235">MONTH(G716)</f>
        <v>9</v>
      </c>
      <c r="Q716" s="44">
        <f t="shared" ref="Q716:Q721" si="236">YEAR(G716)</f>
        <v>2014</v>
      </c>
    </row>
    <row r="717" spans="1:17" ht="11.25" customHeight="1">
      <c r="A717" s="20" t="s">
        <v>134</v>
      </c>
      <c r="B717" s="20" t="s">
        <v>81</v>
      </c>
      <c r="C717" s="20" t="s">
        <v>146</v>
      </c>
      <c r="E717" s="41">
        <v>1</v>
      </c>
      <c r="G717" s="30">
        <v>41901</v>
      </c>
      <c r="H717" s="30">
        <v>41905</v>
      </c>
      <c r="I717" s="46"/>
      <c r="J717" s="52"/>
      <c r="L717" s="40">
        <v>1</v>
      </c>
      <c r="M717" s="34" t="s">
        <v>294</v>
      </c>
      <c r="N717" s="51" t="s">
        <v>569</v>
      </c>
      <c r="O717" s="44">
        <f t="shared" si="234"/>
        <v>2</v>
      </c>
      <c r="P717" s="44">
        <f t="shared" si="235"/>
        <v>9</v>
      </c>
      <c r="Q717" s="44">
        <f t="shared" si="236"/>
        <v>2014</v>
      </c>
    </row>
    <row r="718" spans="1:17" ht="11.25" customHeight="1">
      <c r="A718" s="20" t="s">
        <v>134</v>
      </c>
      <c r="B718" s="20" t="s">
        <v>81</v>
      </c>
      <c r="C718" s="20" t="s">
        <v>146</v>
      </c>
      <c r="E718" s="41">
        <v>1</v>
      </c>
      <c r="G718" s="30">
        <v>41901</v>
      </c>
      <c r="H718" s="30">
        <v>41909</v>
      </c>
      <c r="I718" s="46"/>
      <c r="J718" s="52"/>
      <c r="L718" s="40">
        <v>1</v>
      </c>
      <c r="M718" s="34" t="s">
        <v>294</v>
      </c>
      <c r="N718" s="51" t="s">
        <v>569</v>
      </c>
      <c r="O718" s="44">
        <f t="shared" si="234"/>
        <v>2</v>
      </c>
      <c r="P718" s="44">
        <f t="shared" si="235"/>
        <v>9</v>
      </c>
      <c r="Q718" s="44">
        <f t="shared" si="236"/>
        <v>2014</v>
      </c>
    </row>
    <row r="719" spans="1:17" ht="11.25" customHeight="1">
      <c r="A719" s="20" t="s">
        <v>134</v>
      </c>
      <c r="B719" s="20" t="s">
        <v>81</v>
      </c>
      <c r="C719" s="20" t="s">
        <v>205</v>
      </c>
      <c r="D719" s="20" t="s">
        <v>234</v>
      </c>
      <c r="E719" s="41">
        <v>1</v>
      </c>
      <c r="G719" s="30">
        <v>41902</v>
      </c>
      <c r="H719" s="30">
        <v>41902</v>
      </c>
      <c r="I719" s="46"/>
      <c r="J719" s="52"/>
      <c r="L719" s="40">
        <v>1</v>
      </c>
      <c r="M719" s="34" t="s">
        <v>294</v>
      </c>
      <c r="N719" s="51" t="s">
        <v>433</v>
      </c>
      <c r="O719" s="44">
        <f t="shared" si="234"/>
        <v>2</v>
      </c>
      <c r="P719" s="44">
        <f t="shared" si="235"/>
        <v>9</v>
      </c>
      <c r="Q719" s="44">
        <f t="shared" si="236"/>
        <v>2014</v>
      </c>
    </row>
    <row r="720" spans="1:17" ht="11.25" customHeight="1">
      <c r="A720" s="20" t="s">
        <v>134</v>
      </c>
      <c r="B720" s="20" t="s">
        <v>81</v>
      </c>
      <c r="C720" s="20" t="s">
        <v>313</v>
      </c>
      <c r="D720" s="20" t="s">
        <v>234</v>
      </c>
      <c r="E720" s="41">
        <v>1</v>
      </c>
      <c r="G720" s="30">
        <v>41903</v>
      </c>
      <c r="H720" s="30"/>
      <c r="I720" s="46"/>
      <c r="J720" s="52"/>
      <c r="L720" s="40">
        <v>1</v>
      </c>
      <c r="M720" s="34" t="s">
        <v>294</v>
      </c>
      <c r="N720" s="51" t="s">
        <v>569</v>
      </c>
      <c r="O720" s="44">
        <f t="shared" si="234"/>
        <v>3</v>
      </c>
      <c r="P720" s="44">
        <f t="shared" si="235"/>
        <v>9</v>
      </c>
      <c r="Q720" s="44">
        <f t="shared" si="236"/>
        <v>2014</v>
      </c>
    </row>
    <row r="721" spans="1:17" ht="11.25" customHeight="1">
      <c r="A721" s="20" t="s">
        <v>134</v>
      </c>
      <c r="B721" s="20" t="s">
        <v>81</v>
      </c>
      <c r="C721" s="20" t="s">
        <v>293</v>
      </c>
      <c r="D721" s="20" t="s">
        <v>234</v>
      </c>
      <c r="E721" s="41">
        <v>1</v>
      </c>
      <c r="G721" s="30">
        <v>41904</v>
      </c>
      <c r="H721" s="30">
        <v>41909</v>
      </c>
      <c r="I721" s="46"/>
      <c r="J721" s="52"/>
      <c r="L721" s="40">
        <v>1</v>
      </c>
      <c r="M721" s="34" t="s">
        <v>294</v>
      </c>
      <c r="N721" s="51" t="s">
        <v>433</v>
      </c>
      <c r="O721" s="44">
        <f t="shared" si="234"/>
        <v>3</v>
      </c>
      <c r="P721" s="44">
        <f t="shared" si="235"/>
        <v>9</v>
      </c>
      <c r="Q721" s="44">
        <f t="shared" si="236"/>
        <v>2014</v>
      </c>
    </row>
    <row r="722" spans="1:17" ht="11.25" customHeight="1">
      <c r="A722" s="20" t="s">
        <v>134</v>
      </c>
      <c r="B722" s="20" t="s">
        <v>72</v>
      </c>
      <c r="C722" s="20" t="s">
        <v>50</v>
      </c>
      <c r="E722" s="41">
        <v>1</v>
      </c>
      <c r="G722" s="30">
        <v>41912</v>
      </c>
      <c r="H722" s="30"/>
      <c r="I722" s="46"/>
      <c r="J722" s="52"/>
      <c r="L722" s="40">
        <v>1</v>
      </c>
      <c r="M722" s="34" t="s">
        <v>294</v>
      </c>
      <c r="N722" s="51" t="s">
        <v>569</v>
      </c>
      <c r="O722" s="44">
        <f t="shared" si="231"/>
        <v>3</v>
      </c>
      <c r="P722" s="44">
        <f t="shared" si="232"/>
        <v>9</v>
      </c>
      <c r="Q722" s="44">
        <f t="shared" si="233"/>
        <v>2014</v>
      </c>
    </row>
    <row r="723" spans="1:17" ht="11.25" customHeight="1">
      <c r="A723" s="20" t="s">
        <v>134</v>
      </c>
      <c r="B723" s="20" t="s">
        <v>81</v>
      </c>
      <c r="C723" s="20" t="s">
        <v>146</v>
      </c>
      <c r="E723" s="41">
        <v>2</v>
      </c>
      <c r="G723" s="30">
        <v>41912</v>
      </c>
      <c r="H723" s="30"/>
      <c r="I723" s="46"/>
      <c r="J723" s="52"/>
      <c r="L723" s="40">
        <v>1</v>
      </c>
      <c r="M723" s="34" t="s">
        <v>294</v>
      </c>
      <c r="N723" s="51" t="s">
        <v>569</v>
      </c>
      <c r="O723" s="44">
        <f t="shared" ref="O723:O731" si="237">IF(DAY(G723)&lt;=10,1,IF(DAY(G723)&gt;20,3,2))</f>
        <v>3</v>
      </c>
      <c r="P723" s="44">
        <f t="shared" ref="P723:P731" si="238">MONTH(G723)</f>
        <v>9</v>
      </c>
      <c r="Q723" s="44">
        <f t="shared" ref="Q723:Q731" si="239">YEAR(G723)</f>
        <v>2014</v>
      </c>
    </row>
    <row r="724" spans="1:17" ht="11.25" customHeight="1">
      <c r="A724" s="20" t="s">
        <v>134</v>
      </c>
      <c r="B724" s="20" t="s">
        <v>81</v>
      </c>
      <c r="C724" s="20" t="s">
        <v>314</v>
      </c>
      <c r="D724" s="20" t="s">
        <v>268</v>
      </c>
      <c r="E724" s="41">
        <v>1</v>
      </c>
      <c r="G724" s="30">
        <v>41912</v>
      </c>
      <c r="H724" s="30">
        <v>41915</v>
      </c>
      <c r="I724" s="46"/>
      <c r="J724" s="52"/>
      <c r="L724" s="40">
        <v>1</v>
      </c>
      <c r="M724" s="34" t="s">
        <v>294</v>
      </c>
      <c r="N724" s="51" t="s">
        <v>569</v>
      </c>
      <c r="O724" s="44">
        <f t="shared" si="237"/>
        <v>3</v>
      </c>
      <c r="P724" s="44">
        <f t="shared" si="238"/>
        <v>9</v>
      </c>
      <c r="Q724" s="44">
        <f t="shared" si="239"/>
        <v>2014</v>
      </c>
    </row>
    <row r="725" spans="1:17" ht="11.25" customHeight="1">
      <c r="A725" s="20" t="s">
        <v>134</v>
      </c>
      <c r="B725" s="20" t="s">
        <v>81</v>
      </c>
      <c r="C725" s="20" t="s">
        <v>177</v>
      </c>
      <c r="E725" s="41">
        <v>2</v>
      </c>
      <c r="G725" s="30">
        <v>41912</v>
      </c>
      <c r="H725" s="30"/>
      <c r="I725" s="46"/>
      <c r="J725" s="52"/>
      <c r="N725" s="53" t="s">
        <v>577</v>
      </c>
      <c r="O725" s="44">
        <f>IF(DAY(G725)&lt;=10,1,IF(DAY(G725)&gt;20,3,2))</f>
        <v>3</v>
      </c>
      <c r="P725" s="44">
        <f>MONTH(G725)</f>
        <v>9</v>
      </c>
      <c r="Q725" s="44">
        <f>YEAR(G725)</f>
        <v>2014</v>
      </c>
    </row>
    <row r="726" spans="1:17" ht="11.25" customHeight="1">
      <c r="A726" s="20" t="s">
        <v>134</v>
      </c>
      <c r="B726" s="20" t="s">
        <v>81</v>
      </c>
      <c r="C726" s="20" t="s">
        <v>174</v>
      </c>
      <c r="D726" s="20" t="s">
        <v>268</v>
      </c>
      <c r="E726" s="41">
        <v>1</v>
      </c>
      <c r="G726" s="30">
        <v>41914</v>
      </c>
      <c r="H726" s="30"/>
      <c r="I726" s="46"/>
      <c r="J726" s="52"/>
      <c r="L726" s="40">
        <v>1</v>
      </c>
      <c r="M726" s="34" t="s">
        <v>294</v>
      </c>
      <c r="N726" s="51" t="s">
        <v>433</v>
      </c>
      <c r="O726" s="44">
        <f t="shared" si="237"/>
        <v>1</v>
      </c>
      <c r="P726" s="44">
        <f t="shared" si="238"/>
        <v>10</v>
      </c>
      <c r="Q726" s="44">
        <f t="shared" si="239"/>
        <v>2014</v>
      </c>
    </row>
    <row r="727" spans="1:17" ht="11.25" customHeight="1">
      <c r="A727" s="20" t="s">
        <v>134</v>
      </c>
      <c r="B727" s="20" t="s">
        <v>81</v>
      </c>
      <c r="C727" s="20" t="s">
        <v>315</v>
      </c>
      <c r="D727" s="20" t="s">
        <v>268</v>
      </c>
      <c r="E727" s="41">
        <v>1</v>
      </c>
      <c r="G727" s="30">
        <v>41915</v>
      </c>
      <c r="H727" s="30"/>
      <c r="I727" s="46"/>
      <c r="J727" s="52"/>
      <c r="L727" s="40">
        <v>1</v>
      </c>
      <c r="M727" s="34" t="s">
        <v>294</v>
      </c>
      <c r="N727" s="51" t="s">
        <v>569</v>
      </c>
      <c r="O727" s="44">
        <f t="shared" si="237"/>
        <v>1</v>
      </c>
      <c r="P727" s="44">
        <f t="shared" si="238"/>
        <v>10</v>
      </c>
      <c r="Q727" s="44">
        <f t="shared" si="239"/>
        <v>2014</v>
      </c>
    </row>
    <row r="728" spans="1:17" ht="11.25" customHeight="1">
      <c r="A728" s="20" t="s">
        <v>134</v>
      </c>
      <c r="B728" s="20" t="s">
        <v>81</v>
      </c>
      <c r="C728" s="20" t="s">
        <v>314</v>
      </c>
      <c r="D728" s="20" t="s">
        <v>268</v>
      </c>
      <c r="E728" s="41">
        <v>1</v>
      </c>
      <c r="G728" s="30">
        <v>41915</v>
      </c>
      <c r="H728" s="30"/>
      <c r="I728" s="46"/>
      <c r="J728" s="52"/>
      <c r="L728" s="40">
        <v>1</v>
      </c>
      <c r="M728" s="34" t="s">
        <v>294</v>
      </c>
      <c r="N728" s="51" t="s">
        <v>569</v>
      </c>
      <c r="O728" s="44">
        <f t="shared" si="237"/>
        <v>1</v>
      </c>
      <c r="P728" s="44">
        <f t="shared" si="238"/>
        <v>10</v>
      </c>
      <c r="Q728" s="44">
        <f t="shared" si="239"/>
        <v>2014</v>
      </c>
    </row>
    <row r="729" spans="1:17" ht="11.25" customHeight="1">
      <c r="A729" s="20" t="s">
        <v>134</v>
      </c>
      <c r="B729" s="20" t="s">
        <v>81</v>
      </c>
      <c r="C729" s="20" t="s">
        <v>226</v>
      </c>
      <c r="D729" s="20" t="s">
        <v>268</v>
      </c>
      <c r="E729" s="41">
        <v>1</v>
      </c>
      <c r="G729" s="30">
        <v>41915</v>
      </c>
      <c r="H729" s="30">
        <v>41917</v>
      </c>
      <c r="I729" s="46"/>
      <c r="J729" s="52"/>
      <c r="L729" s="40">
        <v>1</v>
      </c>
      <c r="M729" s="34" t="s">
        <v>294</v>
      </c>
      <c r="N729" s="51" t="s">
        <v>569</v>
      </c>
      <c r="O729" s="44">
        <f t="shared" si="237"/>
        <v>1</v>
      </c>
      <c r="P729" s="44">
        <f t="shared" si="238"/>
        <v>10</v>
      </c>
      <c r="Q729" s="44">
        <f t="shared" si="239"/>
        <v>2014</v>
      </c>
    </row>
    <row r="730" spans="1:17" ht="11.25" customHeight="1">
      <c r="A730" s="20" t="s">
        <v>134</v>
      </c>
      <c r="B730" s="20" t="s">
        <v>81</v>
      </c>
      <c r="C730" s="20" t="s">
        <v>252</v>
      </c>
      <c r="D730" s="20" t="s">
        <v>268</v>
      </c>
      <c r="E730" s="41">
        <v>1</v>
      </c>
      <c r="G730" s="30">
        <v>41916</v>
      </c>
      <c r="H730" s="30"/>
      <c r="I730" s="46"/>
      <c r="J730" s="52"/>
      <c r="L730" s="40">
        <v>1</v>
      </c>
      <c r="M730" s="34" t="s">
        <v>294</v>
      </c>
      <c r="N730" s="51" t="s">
        <v>569</v>
      </c>
      <c r="O730" s="44">
        <f t="shared" si="237"/>
        <v>1</v>
      </c>
      <c r="P730" s="44">
        <f t="shared" si="238"/>
        <v>10</v>
      </c>
      <c r="Q730" s="44">
        <f t="shared" si="239"/>
        <v>2014</v>
      </c>
    </row>
    <row r="731" spans="1:17" ht="11.25" customHeight="1">
      <c r="A731" s="20" t="s">
        <v>134</v>
      </c>
      <c r="B731" s="20" t="s">
        <v>81</v>
      </c>
      <c r="C731" s="20" t="s">
        <v>316</v>
      </c>
      <c r="D731" s="20" t="s">
        <v>268</v>
      </c>
      <c r="E731" s="41">
        <v>1</v>
      </c>
      <c r="G731" s="30">
        <v>41916</v>
      </c>
      <c r="H731" s="30"/>
      <c r="I731" s="46"/>
      <c r="J731" s="52"/>
      <c r="L731" s="40">
        <v>1</v>
      </c>
      <c r="M731" s="34" t="s">
        <v>294</v>
      </c>
      <c r="N731" s="51" t="s">
        <v>569</v>
      </c>
      <c r="O731" s="44">
        <f t="shared" si="237"/>
        <v>1</v>
      </c>
      <c r="P731" s="44">
        <f t="shared" si="238"/>
        <v>10</v>
      </c>
      <c r="Q731" s="44">
        <f t="shared" si="239"/>
        <v>2014</v>
      </c>
    </row>
    <row r="732" spans="1:17" ht="11.25" customHeight="1">
      <c r="A732" s="20" t="s">
        <v>134</v>
      </c>
      <c r="B732" s="20" t="s">
        <v>72</v>
      </c>
      <c r="C732" s="20" t="s">
        <v>298</v>
      </c>
      <c r="D732" s="20" t="s">
        <v>50</v>
      </c>
      <c r="E732" s="41">
        <v>1</v>
      </c>
      <c r="G732" s="30">
        <v>41916</v>
      </c>
      <c r="H732" s="30"/>
      <c r="I732" s="46"/>
      <c r="J732" s="52"/>
      <c r="L732" s="40">
        <v>1</v>
      </c>
      <c r="M732" s="34" t="s">
        <v>294</v>
      </c>
      <c r="N732" s="51" t="s">
        <v>569</v>
      </c>
      <c r="O732" s="44">
        <f t="shared" si="231"/>
        <v>1</v>
      </c>
      <c r="P732" s="44">
        <f t="shared" si="232"/>
        <v>10</v>
      </c>
      <c r="Q732" s="44">
        <f t="shared" si="233"/>
        <v>2014</v>
      </c>
    </row>
    <row r="733" spans="1:17" ht="11.25" customHeight="1">
      <c r="A733" s="20" t="s">
        <v>134</v>
      </c>
      <c r="B733" s="20" t="s">
        <v>81</v>
      </c>
      <c r="C733" s="20" t="s">
        <v>218</v>
      </c>
      <c r="D733" s="20" t="s">
        <v>268</v>
      </c>
      <c r="E733" s="41">
        <v>1</v>
      </c>
      <c r="G733" s="30">
        <v>41917</v>
      </c>
      <c r="H733" s="30"/>
      <c r="I733" s="46"/>
      <c r="J733" s="52"/>
      <c r="L733" s="40">
        <v>1</v>
      </c>
      <c r="M733" s="34" t="s">
        <v>294</v>
      </c>
      <c r="N733" s="51" t="s">
        <v>569</v>
      </c>
      <c r="O733" s="44">
        <f>IF(DAY(G733)&lt;=10,1,IF(DAY(G733)&gt;20,3,2))</f>
        <v>1</v>
      </c>
      <c r="P733" s="44">
        <f>MONTH(G733)</f>
        <v>10</v>
      </c>
      <c r="Q733" s="44">
        <f>YEAR(G733)</f>
        <v>2014</v>
      </c>
    </row>
    <row r="734" spans="1:17" ht="11.25" customHeight="1">
      <c r="A734" s="20" t="s">
        <v>134</v>
      </c>
      <c r="B734" s="20" t="s">
        <v>81</v>
      </c>
      <c r="C734" s="20" t="s">
        <v>162</v>
      </c>
      <c r="D734" s="20" t="s">
        <v>268</v>
      </c>
      <c r="E734" s="41">
        <v>1</v>
      </c>
      <c r="G734" s="30">
        <v>41918</v>
      </c>
      <c r="H734" s="30"/>
      <c r="I734" s="46"/>
      <c r="J734" s="52"/>
      <c r="L734" s="40">
        <v>1</v>
      </c>
      <c r="M734" s="34" t="s">
        <v>294</v>
      </c>
      <c r="N734" s="51" t="s">
        <v>433</v>
      </c>
      <c r="O734" s="44">
        <f>IF(DAY(G734)&lt;=10,1,IF(DAY(G734)&gt;20,3,2))</f>
        <v>1</v>
      </c>
      <c r="P734" s="44">
        <f>MONTH(G734)</f>
        <v>10</v>
      </c>
      <c r="Q734" s="44">
        <f>YEAR(G734)</f>
        <v>2014</v>
      </c>
    </row>
    <row r="735" spans="1:17" ht="11.25" customHeight="1">
      <c r="A735" s="20" t="s">
        <v>134</v>
      </c>
      <c r="B735" s="20" t="s">
        <v>78</v>
      </c>
      <c r="C735" s="20" t="s">
        <v>307</v>
      </c>
      <c r="D735" s="20" t="s">
        <v>160</v>
      </c>
      <c r="E735" s="41">
        <v>1</v>
      </c>
      <c r="G735" s="30">
        <v>41918</v>
      </c>
      <c r="H735" s="30"/>
      <c r="I735" s="46"/>
      <c r="J735" s="52"/>
      <c r="L735" s="40">
        <v>1</v>
      </c>
      <c r="M735" s="34" t="s">
        <v>294</v>
      </c>
      <c r="N735" s="51" t="s">
        <v>569</v>
      </c>
      <c r="O735" s="44">
        <f t="shared" si="231"/>
        <v>1</v>
      </c>
      <c r="P735" s="44">
        <f t="shared" si="232"/>
        <v>10</v>
      </c>
      <c r="Q735" s="44">
        <f t="shared" si="233"/>
        <v>2014</v>
      </c>
    </row>
    <row r="736" spans="1:17" ht="11.25" customHeight="1">
      <c r="A736" s="20" t="s">
        <v>134</v>
      </c>
      <c r="B736" s="20" t="s">
        <v>81</v>
      </c>
      <c r="C736" s="20" t="s">
        <v>146</v>
      </c>
      <c r="E736" s="41">
        <v>1</v>
      </c>
      <c r="G736" s="30">
        <v>41918</v>
      </c>
      <c r="H736" s="30"/>
      <c r="I736" s="46"/>
      <c r="J736" s="52"/>
      <c r="L736" s="40">
        <v>1</v>
      </c>
      <c r="M736" s="34" t="s">
        <v>294</v>
      </c>
      <c r="N736" s="51" t="s">
        <v>433</v>
      </c>
      <c r="O736" s="44">
        <f>IF(DAY(G736)&lt;=10,1,IF(DAY(G736)&gt;20,3,2))</f>
        <v>1</v>
      </c>
      <c r="P736" s="44">
        <f>MONTH(G736)</f>
        <v>10</v>
      </c>
      <c r="Q736" s="44">
        <f>YEAR(G736)</f>
        <v>2014</v>
      </c>
    </row>
    <row r="737" spans="1:17" ht="11.25" customHeight="1">
      <c r="A737" s="20" t="s">
        <v>134</v>
      </c>
      <c r="B737" s="20" t="s">
        <v>81</v>
      </c>
      <c r="C737" s="20" t="s">
        <v>317</v>
      </c>
      <c r="D737" s="20" t="s">
        <v>234</v>
      </c>
      <c r="E737" s="41">
        <v>1</v>
      </c>
      <c r="G737" s="30">
        <v>41918</v>
      </c>
      <c r="H737" s="30">
        <v>41919</v>
      </c>
      <c r="I737" s="46"/>
      <c r="J737" s="52"/>
      <c r="L737" s="40">
        <v>1</v>
      </c>
      <c r="M737" s="34" t="s">
        <v>294</v>
      </c>
      <c r="N737" s="51" t="s">
        <v>569</v>
      </c>
      <c r="O737" s="44">
        <f>IF(DAY(G737)&lt;=10,1,IF(DAY(G737)&gt;20,3,2))</f>
        <v>1</v>
      </c>
      <c r="P737" s="44">
        <f>MONTH(G737)</f>
        <v>10</v>
      </c>
      <c r="Q737" s="44">
        <f>YEAR(G737)</f>
        <v>2014</v>
      </c>
    </row>
    <row r="738" spans="1:17" ht="11.25" customHeight="1">
      <c r="A738" s="20" t="s">
        <v>134</v>
      </c>
      <c r="B738" s="20" t="s">
        <v>72</v>
      </c>
      <c r="C738" s="20" t="s">
        <v>417</v>
      </c>
      <c r="D738" s="20" t="s">
        <v>50</v>
      </c>
      <c r="E738" s="41">
        <v>1</v>
      </c>
      <c r="G738" s="30">
        <v>41918</v>
      </c>
      <c r="H738" s="30">
        <v>41922</v>
      </c>
      <c r="I738" s="46"/>
      <c r="J738" s="52"/>
      <c r="L738" s="40">
        <v>1</v>
      </c>
      <c r="M738" s="34" t="s">
        <v>294</v>
      </c>
      <c r="N738" s="51" t="s">
        <v>569</v>
      </c>
      <c r="O738" s="44">
        <f t="shared" si="231"/>
        <v>1</v>
      </c>
      <c r="P738" s="44">
        <f t="shared" si="232"/>
        <v>10</v>
      </c>
      <c r="Q738" s="44">
        <f t="shared" si="233"/>
        <v>2014</v>
      </c>
    </row>
    <row r="739" spans="1:17" ht="11.25" customHeight="1">
      <c r="A739" s="20" t="s">
        <v>134</v>
      </c>
      <c r="B739" s="20" t="s">
        <v>81</v>
      </c>
      <c r="C739" s="20" t="s">
        <v>221</v>
      </c>
      <c r="D739" s="20" t="s">
        <v>268</v>
      </c>
      <c r="E739" s="41">
        <v>1</v>
      </c>
      <c r="G739" s="30">
        <v>41918</v>
      </c>
      <c r="H739" s="30">
        <v>41923</v>
      </c>
      <c r="I739" s="46"/>
      <c r="J739" s="52"/>
      <c r="L739" s="40">
        <v>1</v>
      </c>
      <c r="M739" s="34" t="s">
        <v>294</v>
      </c>
      <c r="N739" s="51" t="s">
        <v>569</v>
      </c>
      <c r="O739" s="44">
        <f>IF(DAY(G739)&lt;=10,1,IF(DAY(G739)&gt;20,3,2))</f>
        <v>1</v>
      </c>
      <c r="P739" s="44">
        <f>MONTH(G739)</f>
        <v>10</v>
      </c>
      <c r="Q739" s="44">
        <f>YEAR(G739)</f>
        <v>2014</v>
      </c>
    </row>
    <row r="740" spans="1:17" ht="11.25" customHeight="1">
      <c r="A740" s="20" t="s">
        <v>134</v>
      </c>
      <c r="B740" s="20" t="s">
        <v>72</v>
      </c>
      <c r="C740" s="20" t="s">
        <v>299</v>
      </c>
      <c r="D740" s="20" t="s">
        <v>50</v>
      </c>
      <c r="E740" s="41">
        <v>1</v>
      </c>
      <c r="G740" s="30">
        <v>41918</v>
      </c>
      <c r="H740" s="30"/>
      <c r="I740" s="46"/>
      <c r="J740" s="52"/>
      <c r="L740" s="40">
        <v>1</v>
      </c>
      <c r="M740" s="34" t="s">
        <v>294</v>
      </c>
      <c r="N740" s="51" t="s">
        <v>569</v>
      </c>
      <c r="O740" s="44">
        <f t="shared" si="231"/>
        <v>1</v>
      </c>
      <c r="P740" s="44">
        <f t="shared" si="232"/>
        <v>10</v>
      </c>
      <c r="Q740" s="44">
        <f t="shared" si="233"/>
        <v>2014</v>
      </c>
    </row>
    <row r="741" spans="1:17" ht="11.25" customHeight="1">
      <c r="A741" s="20" t="s">
        <v>134</v>
      </c>
      <c r="B741" s="20" t="s">
        <v>81</v>
      </c>
      <c r="C741" s="20" t="s">
        <v>146</v>
      </c>
      <c r="E741" s="41">
        <v>1</v>
      </c>
      <c r="G741" s="30">
        <v>41919</v>
      </c>
      <c r="H741" s="30">
        <v>41923</v>
      </c>
      <c r="I741" s="46"/>
      <c r="J741" s="52"/>
      <c r="L741" s="40">
        <v>1</v>
      </c>
      <c r="M741" s="34" t="s">
        <v>294</v>
      </c>
      <c r="N741" s="51" t="s">
        <v>569</v>
      </c>
      <c r="O741" s="44">
        <f t="shared" ref="O741:O748" si="240">IF(DAY(G741)&lt;=10,1,IF(DAY(G741)&gt;20,3,2))</f>
        <v>1</v>
      </c>
      <c r="P741" s="44">
        <f t="shared" ref="P741:P748" si="241">MONTH(G741)</f>
        <v>10</v>
      </c>
      <c r="Q741" s="44">
        <f t="shared" ref="Q741:Q748" si="242">YEAR(G741)</f>
        <v>2014</v>
      </c>
    </row>
    <row r="742" spans="1:17" ht="11.25" customHeight="1">
      <c r="A742" s="20" t="s">
        <v>134</v>
      </c>
      <c r="B742" s="20" t="s">
        <v>81</v>
      </c>
      <c r="C742" s="20" t="s">
        <v>209</v>
      </c>
      <c r="D742" s="20" t="s">
        <v>149</v>
      </c>
      <c r="E742" s="41">
        <v>1</v>
      </c>
      <c r="G742" s="30">
        <v>41919</v>
      </c>
      <c r="H742" s="30">
        <v>41924</v>
      </c>
      <c r="I742" s="46"/>
      <c r="J742" s="52"/>
      <c r="L742" s="40">
        <v>1</v>
      </c>
      <c r="M742" s="34" t="s">
        <v>294</v>
      </c>
      <c r="N742" s="51" t="s">
        <v>569</v>
      </c>
      <c r="O742" s="44">
        <f t="shared" si="240"/>
        <v>1</v>
      </c>
      <c r="P742" s="44">
        <f t="shared" si="241"/>
        <v>10</v>
      </c>
      <c r="Q742" s="44">
        <f t="shared" si="242"/>
        <v>2014</v>
      </c>
    </row>
    <row r="743" spans="1:17" ht="11.25" customHeight="1">
      <c r="A743" s="20" t="s">
        <v>134</v>
      </c>
      <c r="B743" s="20" t="s">
        <v>81</v>
      </c>
      <c r="C743" s="20" t="s">
        <v>180</v>
      </c>
      <c r="D743" s="20" t="s">
        <v>234</v>
      </c>
      <c r="E743" s="41">
        <v>1</v>
      </c>
      <c r="G743" s="30">
        <v>41920</v>
      </c>
      <c r="H743" s="30"/>
      <c r="I743" s="46"/>
      <c r="J743" s="52"/>
      <c r="L743" s="40">
        <v>1</v>
      </c>
      <c r="M743" s="34" t="s">
        <v>294</v>
      </c>
      <c r="N743" s="51" t="s">
        <v>569</v>
      </c>
      <c r="O743" s="44">
        <f t="shared" si="240"/>
        <v>1</v>
      </c>
      <c r="P743" s="44">
        <f t="shared" si="241"/>
        <v>10</v>
      </c>
      <c r="Q743" s="44">
        <f t="shared" si="242"/>
        <v>2014</v>
      </c>
    </row>
    <row r="744" spans="1:17" ht="11.25" customHeight="1">
      <c r="A744" s="20" t="s">
        <v>134</v>
      </c>
      <c r="B744" s="20" t="s">
        <v>81</v>
      </c>
      <c r="C744" s="20" t="s">
        <v>318</v>
      </c>
      <c r="D744" s="20" t="s">
        <v>268</v>
      </c>
      <c r="E744" s="41">
        <v>1</v>
      </c>
      <c r="G744" s="30">
        <v>41920</v>
      </c>
      <c r="H744" s="30"/>
      <c r="I744" s="46"/>
      <c r="J744" s="52"/>
      <c r="L744" s="40">
        <v>1</v>
      </c>
      <c r="M744" s="34" t="s">
        <v>294</v>
      </c>
      <c r="N744" s="51" t="s">
        <v>569</v>
      </c>
      <c r="O744" s="44">
        <f t="shared" si="240"/>
        <v>1</v>
      </c>
      <c r="P744" s="44">
        <f t="shared" si="241"/>
        <v>10</v>
      </c>
      <c r="Q744" s="44">
        <f t="shared" si="242"/>
        <v>2014</v>
      </c>
    </row>
    <row r="745" spans="1:17" ht="11.25" customHeight="1">
      <c r="A745" s="20" t="s">
        <v>134</v>
      </c>
      <c r="B745" s="20" t="s">
        <v>81</v>
      </c>
      <c r="C745" s="20" t="s">
        <v>320</v>
      </c>
      <c r="D745" s="20" t="s">
        <v>234</v>
      </c>
      <c r="E745" s="41">
        <v>1</v>
      </c>
      <c r="G745" s="30">
        <v>41920</v>
      </c>
      <c r="H745" s="30"/>
      <c r="I745" s="46"/>
      <c r="J745" s="52"/>
      <c r="L745" s="40">
        <v>1</v>
      </c>
      <c r="N745" s="53" t="s">
        <v>577</v>
      </c>
      <c r="O745" s="44">
        <f>IF(DAY(G745)&lt;=10,1,IF(DAY(G745)&gt;20,3,2))</f>
        <v>1</v>
      </c>
      <c r="P745" s="44">
        <f>MONTH(G745)</f>
        <v>10</v>
      </c>
      <c r="Q745" s="44">
        <f>YEAR(G745)</f>
        <v>2014</v>
      </c>
    </row>
    <row r="746" spans="1:17" ht="11.25" customHeight="1">
      <c r="A746" s="20" t="s">
        <v>134</v>
      </c>
      <c r="B746" s="20" t="s">
        <v>81</v>
      </c>
      <c r="C746" s="20" t="s">
        <v>310</v>
      </c>
      <c r="D746" s="20" t="s">
        <v>268</v>
      </c>
      <c r="E746" s="41">
        <v>1</v>
      </c>
      <c r="G746" s="30">
        <v>41921</v>
      </c>
      <c r="H746" s="30">
        <v>41922</v>
      </c>
      <c r="I746" s="46"/>
      <c r="J746" s="52"/>
      <c r="L746" s="40">
        <v>1</v>
      </c>
      <c r="M746" s="34" t="s">
        <v>294</v>
      </c>
      <c r="N746" s="51" t="s">
        <v>569</v>
      </c>
      <c r="O746" s="44">
        <f t="shared" si="240"/>
        <v>1</v>
      </c>
      <c r="P746" s="44">
        <f t="shared" si="241"/>
        <v>10</v>
      </c>
      <c r="Q746" s="44">
        <f t="shared" si="242"/>
        <v>2014</v>
      </c>
    </row>
    <row r="747" spans="1:17" ht="11.25" customHeight="1">
      <c r="A747" s="20" t="s">
        <v>134</v>
      </c>
      <c r="B747" s="20" t="s">
        <v>81</v>
      </c>
      <c r="C747" s="20" t="s">
        <v>146</v>
      </c>
      <c r="E747" s="41">
        <v>1</v>
      </c>
      <c r="G747" s="30">
        <v>41921</v>
      </c>
      <c r="H747" s="30">
        <v>41923</v>
      </c>
      <c r="I747" s="46"/>
      <c r="J747" s="52"/>
      <c r="L747" s="40">
        <v>1</v>
      </c>
      <c r="M747" s="34" t="s">
        <v>294</v>
      </c>
      <c r="N747" s="51" t="s">
        <v>569</v>
      </c>
      <c r="O747" s="44">
        <f t="shared" si="240"/>
        <v>1</v>
      </c>
      <c r="P747" s="44">
        <f t="shared" si="241"/>
        <v>10</v>
      </c>
      <c r="Q747" s="44">
        <f t="shared" si="242"/>
        <v>2014</v>
      </c>
    </row>
    <row r="748" spans="1:17" ht="11.25" customHeight="1">
      <c r="A748" s="20" t="s">
        <v>134</v>
      </c>
      <c r="B748" s="20" t="s">
        <v>81</v>
      </c>
      <c r="C748" s="20" t="s">
        <v>293</v>
      </c>
      <c r="D748" s="20" t="s">
        <v>234</v>
      </c>
      <c r="E748" s="41">
        <v>3</v>
      </c>
      <c r="G748" s="30">
        <v>41921</v>
      </c>
      <c r="H748" s="30">
        <v>41925</v>
      </c>
      <c r="I748" s="46"/>
      <c r="J748" s="52"/>
      <c r="L748" s="40">
        <v>1</v>
      </c>
      <c r="M748" s="34" t="s">
        <v>294</v>
      </c>
      <c r="N748" s="51" t="s">
        <v>569</v>
      </c>
      <c r="O748" s="44">
        <f t="shared" si="240"/>
        <v>1</v>
      </c>
      <c r="P748" s="44">
        <f t="shared" si="241"/>
        <v>10</v>
      </c>
      <c r="Q748" s="44">
        <f t="shared" si="242"/>
        <v>2014</v>
      </c>
    </row>
    <row r="749" spans="1:17" ht="11.25" customHeight="1">
      <c r="A749" s="20" t="s">
        <v>134</v>
      </c>
      <c r="B749" s="20" t="s">
        <v>78</v>
      </c>
      <c r="C749" s="20" t="s">
        <v>308</v>
      </c>
      <c r="D749" s="20" t="s">
        <v>199</v>
      </c>
      <c r="E749" s="41">
        <v>1</v>
      </c>
      <c r="G749" s="30">
        <v>41922</v>
      </c>
      <c r="H749" s="30"/>
      <c r="I749" s="46"/>
      <c r="J749" s="52"/>
      <c r="L749" s="40">
        <v>1</v>
      </c>
      <c r="M749" s="34" t="s">
        <v>294</v>
      </c>
      <c r="N749" s="51" t="s">
        <v>569</v>
      </c>
      <c r="O749" s="44">
        <f t="shared" si="231"/>
        <v>1</v>
      </c>
      <c r="P749" s="44">
        <f t="shared" si="232"/>
        <v>10</v>
      </c>
      <c r="Q749" s="44">
        <f t="shared" si="233"/>
        <v>2014</v>
      </c>
    </row>
    <row r="750" spans="1:17" ht="11.25" customHeight="1">
      <c r="A750" s="20" t="s">
        <v>134</v>
      </c>
      <c r="B750" s="20" t="s">
        <v>81</v>
      </c>
      <c r="C750" s="20" t="s">
        <v>221</v>
      </c>
      <c r="D750" s="20" t="s">
        <v>268</v>
      </c>
      <c r="E750" s="41">
        <v>1</v>
      </c>
      <c r="G750" s="30">
        <v>41923</v>
      </c>
      <c r="H750" s="30"/>
      <c r="I750" s="46"/>
      <c r="J750" s="52"/>
      <c r="L750" s="40">
        <v>1</v>
      </c>
      <c r="N750" s="53" t="s">
        <v>577</v>
      </c>
      <c r="O750" s="44">
        <f>IF(DAY(G750)&lt;=10,1,IF(DAY(G750)&gt;20,3,2))</f>
        <v>2</v>
      </c>
      <c r="P750" s="44">
        <f>MONTH(G750)</f>
        <v>10</v>
      </c>
      <c r="Q750" s="44">
        <f>YEAR(G750)</f>
        <v>2014</v>
      </c>
    </row>
    <row r="751" spans="1:17" ht="11.25" customHeight="1">
      <c r="A751" s="20" t="s">
        <v>134</v>
      </c>
      <c r="B751" s="20" t="s">
        <v>72</v>
      </c>
      <c r="C751" s="20" t="s">
        <v>300</v>
      </c>
      <c r="D751" s="20" t="s">
        <v>50</v>
      </c>
      <c r="E751" s="41">
        <v>1</v>
      </c>
      <c r="G751" s="30">
        <v>41925</v>
      </c>
      <c r="H751" s="30">
        <v>41927</v>
      </c>
      <c r="I751" s="46"/>
      <c r="J751" s="52"/>
      <c r="L751" s="40">
        <v>1</v>
      </c>
      <c r="M751" s="34" t="s">
        <v>294</v>
      </c>
      <c r="N751" s="51" t="s">
        <v>569</v>
      </c>
      <c r="O751" s="44">
        <f t="shared" si="231"/>
        <v>2</v>
      </c>
      <c r="P751" s="44">
        <f t="shared" si="232"/>
        <v>10</v>
      </c>
      <c r="Q751" s="44">
        <f t="shared" si="233"/>
        <v>2014</v>
      </c>
    </row>
    <row r="752" spans="1:17" ht="11.25" customHeight="1">
      <c r="A752" s="20" t="s">
        <v>134</v>
      </c>
      <c r="B752" s="20" t="s">
        <v>72</v>
      </c>
      <c r="C752" s="20" t="s">
        <v>301</v>
      </c>
      <c r="D752" s="20" t="s">
        <v>50</v>
      </c>
      <c r="E752" s="41">
        <v>1</v>
      </c>
      <c r="G752" s="30">
        <v>41926</v>
      </c>
      <c r="H752" s="30">
        <v>41927</v>
      </c>
      <c r="I752" s="46"/>
      <c r="J752" s="52"/>
      <c r="L752" s="40">
        <v>1</v>
      </c>
      <c r="M752" s="34" t="s">
        <v>294</v>
      </c>
      <c r="N752" s="51" t="s">
        <v>433</v>
      </c>
      <c r="O752" s="44">
        <f t="shared" si="231"/>
        <v>2</v>
      </c>
      <c r="P752" s="44">
        <f t="shared" si="232"/>
        <v>10</v>
      </c>
      <c r="Q752" s="44">
        <f t="shared" si="233"/>
        <v>2014</v>
      </c>
    </row>
    <row r="753" spans="1:17" ht="11.25" customHeight="1">
      <c r="A753" s="20" t="s">
        <v>134</v>
      </c>
      <c r="B753" s="20" t="s">
        <v>81</v>
      </c>
      <c r="C753" s="20" t="s">
        <v>319</v>
      </c>
      <c r="D753" s="20" t="s">
        <v>268</v>
      </c>
      <c r="E753" s="41">
        <v>1</v>
      </c>
      <c r="G753" s="30">
        <v>41926</v>
      </c>
      <c r="H753" s="30">
        <v>41928</v>
      </c>
      <c r="I753" s="46"/>
      <c r="J753" s="52"/>
      <c r="L753" s="40">
        <v>1</v>
      </c>
      <c r="M753" s="34" t="s">
        <v>294</v>
      </c>
      <c r="N753" s="51" t="s">
        <v>569</v>
      </c>
      <c r="O753" s="44">
        <f>IF(DAY(G753)&lt;=10,1,IF(DAY(G753)&gt;20,3,2))</f>
        <v>2</v>
      </c>
      <c r="P753" s="44">
        <f>MONTH(G753)</f>
        <v>10</v>
      </c>
      <c r="Q753" s="44">
        <f>YEAR(G753)</f>
        <v>2014</v>
      </c>
    </row>
    <row r="754" spans="1:17" ht="11.25" customHeight="1">
      <c r="A754" s="20" t="s">
        <v>134</v>
      </c>
      <c r="B754" s="20" t="s">
        <v>72</v>
      </c>
      <c r="C754" s="20" t="s">
        <v>302</v>
      </c>
      <c r="D754" s="20" t="s">
        <v>50</v>
      </c>
      <c r="E754" s="41">
        <v>1</v>
      </c>
      <c r="G754" s="30">
        <v>41929</v>
      </c>
      <c r="H754" s="30">
        <v>41936</v>
      </c>
      <c r="I754" s="46"/>
      <c r="J754" s="52"/>
      <c r="L754" s="40">
        <v>1</v>
      </c>
      <c r="M754" s="34" t="s">
        <v>294</v>
      </c>
      <c r="N754" s="51" t="s">
        <v>433</v>
      </c>
      <c r="O754" s="44">
        <f t="shared" si="231"/>
        <v>2</v>
      </c>
      <c r="P754" s="44">
        <f t="shared" si="232"/>
        <v>10</v>
      </c>
      <c r="Q754" s="44">
        <f t="shared" si="233"/>
        <v>2014</v>
      </c>
    </row>
    <row r="755" spans="1:17" ht="11.25" customHeight="1">
      <c r="A755" s="20" t="s">
        <v>134</v>
      </c>
      <c r="B755" s="20" t="s">
        <v>72</v>
      </c>
      <c r="C755" s="20" t="s">
        <v>296</v>
      </c>
      <c r="D755" s="20" t="s">
        <v>50</v>
      </c>
      <c r="E755" s="41">
        <v>1</v>
      </c>
      <c r="G755" s="30">
        <v>41929</v>
      </c>
      <c r="H755" s="30">
        <v>41935</v>
      </c>
      <c r="I755" s="46"/>
      <c r="J755" s="52"/>
      <c r="L755" s="40">
        <v>1</v>
      </c>
      <c r="M755" s="34" t="s">
        <v>294</v>
      </c>
      <c r="N755" s="51" t="s">
        <v>569</v>
      </c>
      <c r="O755" s="44">
        <f t="shared" si="231"/>
        <v>2</v>
      </c>
      <c r="P755" s="44">
        <f t="shared" si="232"/>
        <v>10</v>
      </c>
      <c r="Q755" s="44">
        <f t="shared" si="233"/>
        <v>2014</v>
      </c>
    </row>
    <row r="756" spans="1:17" ht="11.25" customHeight="1">
      <c r="A756" s="20" t="s">
        <v>134</v>
      </c>
      <c r="B756" s="20" t="s">
        <v>81</v>
      </c>
      <c r="C756" s="20" t="s">
        <v>320</v>
      </c>
      <c r="D756" s="20" t="s">
        <v>234</v>
      </c>
      <c r="E756" s="41">
        <v>1</v>
      </c>
      <c r="G756" s="30">
        <v>41932</v>
      </c>
      <c r="H756" s="30"/>
      <c r="I756" s="46"/>
      <c r="J756" s="52"/>
      <c r="L756" s="40">
        <v>1</v>
      </c>
      <c r="M756" s="34" t="s">
        <v>294</v>
      </c>
      <c r="N756" s="51" t="s">
        <v>569</v>
      </c>
      <c r="O756" s="44">
        <f>IF(DAY(G756)&lt;=10,1,IF(DAY(G756)&gt;20,3,2))</f>
        <v>2</v>
      </c>
      <c r="P756" s="44">
        <f>MONTH(G756)</f>
        <v>10</v>
      </c>
      <c r="Q756" s="44">
        <f>YEAR(G756)</f>
        <v>2014</v>
      </c>
    </row>
    <row r="757" spans="1:17" ht="11.25" customHeight="1">
      <c r="A757" s="20" t="s">
        <v>134</v>
      </c>
      <c r="B757" s="20" t="s">
        <v>79</v>
      </c>
      <c r="C757" s="20" t="s">
        <v>418</v>
      </c>
      <c r="D757" s="20" t="s">
        <v>411</v>
      </c>
      <c r="E757" s="41">
        <v>1</v>
      </c>
      <c r="G757" s="30">
        <v>41934</v>
      </c>
      <c r="H757" s="30"/>
      <c r="I757" s="46"/>
      <c r="J757" s="52"/>
      <c r="L757" s="40">
        <v>1</v>
      </c>
      <c r="M757" s="34" t="s">
        <v>294</v>
      </c>
      <c r="N757" s="51" t="s">
        <v>569</v>
      </c>
      <c r="O757" s="44">
        <f t="shared" si="231"/>
        <v>3</v>
      </c>
      <c r="P757" s="44">
        <f t="shared" si="232"/>
        <v>10</v>
      </c>
      <c r="Q757" s="44">
        <f t="shared" si="233"/>
        <v>2014</v>
      </c>
    </row>
    <row r="758" spans="1:17" ht="11.25" customHeight="1">
      <c r="A758" s="20" t="s">
        <v>134</v>
      </c>
      <c r="B758" s="20" t="s">
        <v>81</v>
      </c>
      <c r="C758" s="20" t="s">
        <v>146</v>
      </c>
      <c r="E758" s="41">
        <v>1</v>
      </c>
      <c r="G758" s="30">
        <v>41935</v>
      </c>
      <c r="H758" s="30"/>
      <c r="I758" s="46"/>
      <c r="J758" s="52"/>
      <c r="L758" s="40">
        <v>1</v>
      </c>
      <c r="M758" s="34" t="s">
        <v>294</v>
      </c>
      <c r="N758" s="51" t="s">
        <v>433</v>
      </c>
      <c r="O758" s="44">
        <f>IF(DAY(G758)&lt;=10,1,IF(DAY(G758)&gt;20,3,2))</f>
        <v>3</v>
      </c>
      <c r="P758" s="44">
        <f>MONTH(G758)</f>
        <v>10</v>
      </c>
      <c r="Q758" s="44">
        <f>YEAR(G758)</f>
        <v>2014</v>
      </c>
    </row>
    <row r="759" spans="1:17" ht="11.25" customHeight="1">
      <c r="A759" s="20" t="s">
        <v>134</v>
      </c>
      <c r="B759" s="20" t="s">
        <v>72</v>
      </c>
      <c r="C759" s="20" t="s">
        <v>50</v>
      </c>
      <c r="E759" s="41">
        <v>1</v>
      </c>
      <c r="G759" s="30">
        <v>41939</v>
      </c>
      <c r="H759" s="30"/>
      <c r="I759" s="46"/>
      <c r="J759" s="52"/>
      <c r="L759" s="40">
        <v>1</v>
      </c>
      <c r="M759" s="34" t="s">
        <v>294</v>
      </c>
      <c r="N759" s="51" t="s">
        <v>569</v>
      </c>
      <c r="O759" s="44">
        <f t="shared" si="231"/>
        <v>3</v>
      </c>
      <c r="P759" s="44">
        <f t="shared" si="232"/>
        <v>10</v>
      </c>
      <c r="Q759" s="44">
        <f t="shared" si="233"/>
        <v>2014</v>
      </c>
    </row>
    <row r="760" spans="1:17" ht="11.25" customHeight="1">
      <c r="A760" s="20" t="s">
        <v>134</v>
      </c>
      <c r="B760" s="20" t="s">
        <v>72</v>
      </c>
      <c r="C760" s="20" t="s">
        <v>417</v>
      </c>
      <c r="D760" s="20" t="s">
        <v>50</v>
      </c>
      <c r="E760" s="41">
        <v>1</v>
      </c>
      <c r="G760" s="30">
        <v>41942</v>
      </c>
      <c r="H760" s="30">
        <v>41943</v>
      </c>
      <c r="I760" s="46"/>
      <c r="J760" s="52"/>
      <c r="L760" s="40">
        <v>1</v>
      </c>
      <c r="M760" s="34" t="s">
        <v>294</v>
      </c>
      <c r="N760" s="51" t="s">
        <v>569</v>
      </c>
      <c r="O760" s="44">
        <f t="shared" si="231"/>
        <v>3</v>
      </c>
      <c r="P760" s="44">
        <f t="shared" si="232"/>
        <v>10</v>
      </c>
      <c r="Q760" s="44">
        <f t="shared" si="233"/>
        <v>2014</v>
      </c>
    </row>
    <row r="761" spans="1:17" ht="11.25" customHeight="1">
      <c r="A761" s="20" t="s">
        <v>134</v>
      </c>
      <c r="B761" s="20" t="s">
        <v>81</v>
      </c>
      <c r="C761" s="20" t="s">
        <v>57</v>
      </c>
      <c r="D761" s="20" t="s">
        <v>177</v>
      </c>
      <c r="E761" s="41">
        <v>1</v>
      </c>
      <c r="G761" s="30">
        <v>41951</v>
      </c>
      <c r="H761" s="30"/>
      <c r="I761" s="46"/>
      <c r="J761" s="52"/>
      <c r="L761" s="40">
        <v>1</v>
      </c>
      <c r="M761" s="34" t="s">
        <v>294</v>
      </c>
      <c r="N761" s="51" t="s">
        <v>569</v>
      </c>
      <c r="O761" s="44">
        <f>IF(DAY(G761)&lt;=10,1,IF(DAY(G761)&gt;20,3,2))</f>
        <v>1</v>
      </c>
      <c r="P761" s="44">
        <f>MONTH(G761)</f>
        <v>11</v>
      </c>
      <c r="Q761" s="44">
        <f>YEAR(G761)</f>
        <v>2014</v>
      </c>
    </row>
    <row r="762" spans="1:17" ht="11.25" customHeight="1">
      <c r="A762" s="20" t="s">
        <v>134</v>
      </c>
      <c r="B762" s="20" t="s">
        <v>72</v>
      </c>
      <c r="C762" s="20" t="s">
        <v>303</v>
      </c>
      <c r="D762" s="20" t="s">
        <v>50</v>
      </c>
      <c r="E762" s="41">
        <v>1</v>
      </c>
      <c r="G762" s="30">
        <v>41943</v>
      </c>
      <c r="H762" s="30">
        <v>41947</v>
      </c>
      <c r="I762" s="46"/>
      <c r="J762" s="52"/>
      <c r="L762" s="40">
        <v>1</v>
      </c>
      <c r="M762" s="34" t="s">
        <v>294</v>
      </c>
      <c r="N762" s="51" t="s">
        <v>569</v>
      </c>
      <c r="O762" s="44">
        <f t="shared" si="231"/>
        <v>3</v>
      </c>
      <c r="P762" s="44">
        <f t="shared" si="232"/>
        <v>10</v>
      </c>
      <c r="Q762" s="44">
        <f t="shared" si="233"/>
        <v>2014</v>
      </c>
    </row>
    <row r="763" spans="1:17" ht="11.25" customHeight="1">
      <c r="A763" s="20" t="s">
        <v>134</v>
      </c>
      <c r="B763" s="20" t="s">
        <v>81</v>
      </c>
      <c r="C763" s="20" t="s">
        <v>147</v>
      </c>
      <c r="E763" s="41">
        <v>1</v>
      </c>
      <c r="G763" s="30">
        <v>42261</v>
      </c>
      <c r="H763" s="30"/>
      <c r="I763" s="46"/>
      <c r="J763" s="52"/>
      <c r="L763" s="40">
        <v>1</v>
      </c>
      <c r="M763" s="34" t="s">
        <v>321</v>
      </c>
      <c r="N763" s="51" t="s">
        <v>570</v>
      </c>
      <c r="O763" s="44">
        <f t="shared" ref="O763:O789" si="243">IF(DAY(G763)&lt;=10,1,IF(DAY(G763)&gt;20,3,2))</f>
        <v>2</v>
      </c>
      <c r="P763" s="44">
        <f t="shared" ref="P763:P789" si="244">MONTH(G763)</f>
        <v>9</v>
      </c>
      <c r="Q763" s="44">
        <f t="shared" ref="Q763:Q789" si="245">YEAR(G763)</f>
        <v>2015</v>
      </c>
    </row>
    <row r="764" spans="1:17" ht="11.25" customHeight="1">
      <c r="A764" s="20" t="s">
        <v>134</v>
      </c>
      <c r="B764" s="20" t="s">
        <v>81</v>
      </c>
      <c r="C764" s="20" t="s">
        <v>322</v>
      </c>
      <c r="D764" s="20" t="s">
        <v>268</v>
      </c>
      <c r="E764" s="41">
        <v>2</v>
      </c>
      <c r="G764" s="30">
        <v>42268</v>
      </c>
      <c r="H764" s="30">
        <v>42269</v>
      </c>
      <c r="I764" s="46"/>
      <c r="J764" s="52"/>
      <c r="L764" s="40">
        <v>1</v>
      </c>
      <c r="M764" s="34" t="s">
        <v>321</v>
      </c>
      <c r="N764" s="51" t="s">
        <v>570</v>
      </c>
      <c r="O764" s="44">
        <f t="shared" si="243"/>
        <v>3</v>
      </c>
      <c r="P764" s="44">
        <f t="shared" si="244"/>
        <v>9</v>
      </c>
      <c r="Q764" s="44">
        <f t="shared" si="245"/>
        <v>2015</v>
      </c>
    </row>
    <row r="765" spans="1:17" ht="11.25" customHeight="1">
      <c r="A765" s="20" t="s">
        <v>134</v>
      </c>
      <c r="B765" s="20" t="s">
        <v>81</v>
      </c>
      <c r="C765" s="20" t="s">
        <v>146</v>
      </c>
      <c r="E765" s="41">
        <v>1</v>
      </c>
      <c r="G765" s="30">
        <v>42269</v>
      </c>
      <c r="H765" s="30"/>
      <c r="I765" s="46"/>
      <c r="J765" s="52"/>
      <c r="L765" s="40">
        <v>1</v>
      </c>
      <c r="M765" s="34" t="s">
        <v>321</v>
      </c>
      <c r="N765" s="51" t="s">
        <v>570</v>
      </c>
      <c r="O765" s="44">
        <f t="shared" si="243"/>
        <v>3</v>
      </c>
      <c r="P765" s="44">
        <f t="shared" si="244"/>
        <v>9</v>
      </c>
      <c r="Q765" s="44">
        <f t="shared" si="245"/>
        <v>2015</v>
      </c>
    </row>
    <row r="766" spans="1:17" ht="11.25" customHeight="1">
      <c r="A766" s="20" t="s">
        <v>134</v>
      </c>
      <c r="B766" s="20" t="s">
        <v>81</v>
      </c>
      <c r="C766" s="20" t="s">
        <v>146</v>
      </c>
      <c r="E766" s="41">
        <v>1</v>
      </c>
      <c r="G766" s="30">
        <v>42273</v>
      </c>
      <c r="H766" s="30">
        <v>42274</v>
      </c>
      <c r="I766" s="46"/>
      <c r="J766" s="52"/>
      <c r="L766" s="40">
        <v>1</v>
      </c>
      <c r="M766" s="34" t="s">
        <v>321</v>
      </c>
      <c r="N766" s="51" t="s">
        <v>570</v>
      </c>
      <c r="O766" s="44">
        <f t="shared" si="243"/>
        <v>3</v>
      </c>
      <c r="P766" s="44">
        <f t="shared" si="244"/>
        <v>9</v>
      </c>
      <c r="Q766" s="44">
        <f t="shared" si="245"/>
        <v>2015</v>
      </c>
    </row>
    <row r="767" spans="1:17" ht="11.25" customHeight="1">
      <c r="A767" s="20" t="s">
        <v>134</v>
      </c>
      <c r="B767" s="20" t="s">
        <v>72</v>
      </c>
      <c r="C767" s="20" t="s">
        <v>327</v>
      </c>
      <c r="D767" s="20" t="s">
        <v>50</v>
      </c>
      <c r="E767" s="41">
        <v>1</v>
      </c>
      <c r="F767" s="28" t="s">
        <v>328</v>
      </c>
      <c r="G767" s="30">
        <v>42274</v>
      </c>
      <c r="H767" s="30">
        <v>42282</v>
      </c>
      <c r="I767" s="46"/>
      <c r="J767" s="52"/>
      <c r="L767" s="40">
        <v>1</v>
      </c>
      <c r="M767" s="34" t="s">
        <v>321</v>
      </c>
      <c r="N767" s="51" t="s">
        <v>570</v>
      </c>
      <c r="O767" s="44">
        <f t="shared" si="243"/>
        <v>3</v>
      </c>
      <c r="P767" s="44">
        <f t="shared" si="244"/>
        <v>9</v>
      </c>
      <c r="Q767" s="44">
        <f t="shared" si="245"/>
        <v>2015</v>
      </c>
    </row>
    <row r="768" spans="1:17" ht="11.25" customHeight="1">
      <c r="A768" s="20" t="s">
        <v>134</v>
      </c>
      <c r="B768" s="20" t="s">
        <v>81</v>
      </c>
      <c r="C768" s="20" t="s">
        <v>146</v>
      </c>
      <c r="E768" s="41">
        <v>1</v>
      </c>
      <c r="G768" s="30">
        <v>42275</v>
      </c>
      <c r="H768" s="30">
        <v>42279</v>
      </c>
      <c r="I768" s="46"/>
      <c r="J768" s="52"/>
      <c r="L768" s="40">
        <v>1</v>
      </c>
      <c r="M768" s="34" t="s">
        <v>321</v>
      </c>
      <c r="N768" s="51" t="s">
        <v>570</v>
      </c>
      <c r="O768" s="44">
        <f t="shared" si="243"/>
        <v>3</v>
      </c>
      <c r="P768" s="44">
        <f t="shared" si="244"/>
        <v>9</v>
      </c>
      <c r="Q768" s="44">
        <f t="shared" si="245"/>
        <v>2015</v>
      </c>
    </row>
    <row r="769" spans="1:17" ht="11.25" customHeight="1">
      <c r="A769" s="20" t="s">
        <v>134</v>
      </c>
      <c r="B769" s="20" t="s">
        <v>72</v>
      </c>
      <c r="C769" s="20" t="s">
        <v>50</v>
      </c>
      <c r="E769" s="41">
        <v>1</v>
      </c>
      <c r="G769" s="30">
        <v>42276</v>
      </c>
      <c r="H769" s="30"/>
      <c r="I769" s="46"/>
      <c r="J769" s="52"/>
      <c r="L769" s="40">
        <v>1</v>
      </c>
      <c r="M769" s="34" t="s">
        <v>321</v>
      </c>
      <c r="N769" s="51" t="s">
        <v>570</v>
      </c>
      <c r="O769" s="44">
        <f t="shared" si="243"/>
        <v>3</v>
      </c>
      <c r="P769" s="44">
        <f t="shared" si="244"/>
        <v>9</v>
      </c>
      <c r="Q769" s="44">
        <f t="shared" si="245"/>
        <v>2015</v>
      </c>
    </row>
    <row r="770" spans="1:17" ht="11.25" customHeight="1">
      <c r="A770" s="20" t="s">
        <v>134</v>
      </c>
      <c r="B770" s="20" t="s">
        <v>81</v>
      </c>
      <c r="C770" s="20" t="s">
        <v>208</v>
      </c>
      <c r="D770" s="20" t="s">
        <v>149</v>
      </c>
      <c r="E770" s="41">
        <v>1</v>
      </c>
      <c r="G770" s="30">
        <v>42276</v>
      </c>
      <c r="H770" s="30">
        <v>42277</v>
      </c>
      <c r="I770" s="46"/>
      <c r="J770" s="52"/>
      <c r="L770" s="40">
        <v>1</v>
      </c>
      <c r="M770" s="34" t="s">
        <v>321</v>
      </c>
      <c r="N770" s="51" t="s">
        <v>570</v>
      </c>
      <c r="O770" s="44">
        <f t="shared" si="243"/>
        <v>3</v>
      </c>
      <c r="P770" s="44">
        <f t="shared" si="244"/>
        <v>9</v>
      </c>
      <c r="Q770" s="44">
        <f t="shared" si="245"/>
        <v>2015</v>
      </c>
    </row>
    <row r="771" spans="1:17" ht="11.25" customHeight="1">
      <c r="A771" s="20" t="s">
        <v>134</v>
      </c>
      <c r="B771" s="20" t="s">
        <v>81</v>
      </c>
      <c r="C771" s="20" t="s">
        <v>293</v>
      </c>
      <c r="D771" s="20" t="s">
        <v>234</v>
      </c>
      <c r="E771" s="41">
        <v>2</v>
      </c>
      <c r="G771" s="30">
        <v>42281</v>
      </c>
      <c r="H771" s="30">
        <v>371003</v>
      </c>
      <c r="I771" s="46"/>
      <c r="J771" s="52"/>
      <c r="L771" s="40">
        <v>1</v>
      </c>
      <c r="M771" s="34" t="s">
        <v>321</v>
      </c>
      <c r="N771" s="51" t="s">
        <v>570</v>
      </c>
      <c r="O771" s="44">
        <f t="shared" si="243"/>
        <v>1</v>
      </c>
      <c r="P771" s="44">
        <f t="shared" si="244"/>
        <v>10</v>
      </c>
      <c r="Q771" s="44">
        <f t="shared" si="245"/>
        <v>2015</v>
      </c>
    </row>
    <row r="772" spans="1:17" ht="11.25" customHeight="1">
      <c r="A772" s="20" t="s">
        <v>134</v>
      </c>
      <c r="B772" s="20" t="s">
        <v>78</v>
      </c>
      <c r="C772" s="20" t="s">
        <v>325</v>
      </c>
      <c r="D772" s="20" t="s">
        <v>160</v>
      </c>
      <c r="E772" s="41">
        <v>1</v>
      </c>
      <c r="G772" s="30">
        <v>42282</v>
      </c>
      <c r="H772" s="30"/>
      <c r="I772" s="46"/>
      <c r="J772" s="52"/>
      <c r="L772" s="40">
        <v>1</v>
      </c>
      <c r="M772" s="34" t="s">
        <v>321</v>
      </c>
      <c r="N772" s="51" t="s">
        <v>570</v>
      </c>
      <c r="O772" s="44">
        <f t="shared" si="243"/>
        <v>1</v>
      </c>
      <c r="P772" s="44">
        <f t="shared" si="244"/>
        <v>10</v>
      </c>
      <c r="Q772" s="44">
        <f t="shared" si="245"/>
        <v>2015</v>
      </c>
    </row>
    <row r="773" spans="1:17" ht="11.25" customHeight="1">
      <c r="A773" s="20" t="s">
        <v>134</v>
      </c>
      <c r="B773" s="20" t="s">
        <v>81</v>
      </c>
      <c r="C773" s="20" t="s">
        <v>323</v>
      </c>
      <c r="D773" s="20" t="s">
        <v>234</v>
      </c>
      <c r="E773" s="41">
        <v>1</v>
      </c>
      <c r="G773" s="30">
        <v>42282</v>
      </c>
      <c r="H773" s="30"/>
      <c r="I773" s="46"/>
      <c r="J773" s="52"/>
      <c r="L773" s="40">
        <v>1</v>
      </c>
      <c r="M773" s="34" t="s">
        <v>321</v>
      </c>
      <c r="N773" s="51" t="s">
        <v>570</v>
      </c>
      <c r="O773" s="44">
        <f t="shared" si="243"/>
        <v>1</v>
      </c>
      <c r="P773" s="44">
        <f t="shared" si="244"/>
        <v>10</v>
      </c>
      <c r="Q773" s="44">
        <f t="shared" si="245"/>
        <v>2015</v>
      </c>
    </row>
    <row r="774" spans="1:17" ht="11.25" customHeight="1">
      <c r="A774" s="20" t="s">
        <v>134</v>
      </c>
      <c r="B774" s="20" t="s">
        <v>78</v>
      </c>
      <c r="C774" s="20" t="s">
        <v>326</v>
      </c>
      <c r="D774" s="20" t="s">
        <v>160</v>
      </c>
      <c r="E774" s="41">
        <v>1</v>
      </c>
      <c r="G774" s="30">
        <v>42284</v>
      </c>
      <c r="H774" s="30">
        <v>42285</v>
      </c>
      <c r="I774" s="46"/>
      <c r="J774" s="52"/>
      <c r="L774" s="40">
        <v>1</v>
      </c>
      <c r="M774" s="34" t="s">
        <v>321</v>
      </c>
      <c r="N774" s="51" t="s">
        <v>570</v>
      </c>
      <c r="O774" s="44">
        <f t="shared" si="243"/>
        <v>1</v>
      </c>
      <c r="P774" s="44">
        <f t="shared" si="244"/>
        <v>10</v>
      </c>
      <c r="Q774" s="44">
        <f t="shared" si="245"/>
        <v>2015</v>
      </c>
    </row>
    <row r="775" spans="1:17" ht="11.25" customHeight="1">
      <c r="A775" s="20" t="s">
        <v>134</v>
      </c>
      <c r="B775" s="20" t="s">
        <v>81</v>
      </c>
      <c r="C775" s="20" t="s">
        <v>324</v>
      </c>
      <c r="D775" s="20" t="s">
        <v>147</v>
      </c>
      <c r="E775" s="41">
        <v>1</v>
      </c>
      <c r="G775" s="30">
        <v>42285</v>
      </c>
      <c r="H775" s="30"/>
      <c r="I775" s="46"/>
      <c r="J775" s="52"/>
      <c r="L775" s="40">
        <v>1</v>
      </c>
      <c r="M775" s="34" t="s">
        <v>321</v>
      </c>
      <c r="N775" s="51" t="s">
        <v>570</v>
      </c>
      <c r="O775" s="44">
        <f t="shared" si="243"/>
        <v>1</v>
      </c>
      <c r="P775" s="44">
        <f t="shared" si="244"/>
        <v>10</v>
      </c>
      <c r="Q775" s="44">
        <f t="shared" si="245"/>
        <v>2015</v>
      </c>
    </row>
    <row r="776" spans="1:17" ht="11.25" customHeight="1">
      <c r="A776" s="20" t="s">
        <v>134</v>
      </c>
      <c r="B776" s="20" t="s">
        <v>81</v>
      </c>
      <c r="C776" s="20" t="s">
        <v>180</v>
      </c>
      <c r="D776" s="20" t="s">
        <v>234</v>
      </c>
      <c r="E776" s="41">
        <v>3</v>
      </c>
      <c r="G776" s="30">
        <v>42285</v>
      </c>
      <c r="H776" s="30">
        <v>42290</v>
      </c>
      <c r="I776" s="46"/>
      <c r="J776" s="52"/>
      <c r="L776" s="40">
        <v>1</v>
      </c>
      <c r="M776" s="34" t="s">
        <v>321</v>
      </c>
      <c r="N776" s="51" t="s">
        <v>570</v>
      </c>
      <c r="O776" s="44">
        <f t="shared" si="243"/>
        <v>1</v>
      </c>
      <c r="P776" s="44">
        <f t="shared" si="244"/>
        <v>10</v>
      </c>
      <c r="Q776" s="44">
        <f t="shared" si="245"/>
        <v>2015</v>
      </c>
    </row>
    <row r="777" spans="1:17" ht="11.25" customHeight="1">
      <c r="A777" s="20" t="s">
        <v>134</v>
      </c>
      <c r="B777" s="20" t="s">
        <v>81</v>
      </c>
      <c r="C777" s="20" t="s">
        <v>177</v>
      </c>
      <c r="E777" s="41">
        <v>1</v>
      </c>
      <c r="G777" s="30">
        <v>42286</v>
      </c>
      <c r="H777" s="30">
        <v>42288</v>
      </c>
      <c r="I777" s="46"/>
      <c r="J777" s="52"/>
      <c r="L777" s="40">
        <v>1</v>
      </c>
      <c r="M777" s="34" t="s">
        <v>321</v>
      </c>
      <c r="N777" s="51" t="s">
        <v>570</v>
      </c>
      <c r="O777" s="44">
        <f t="shared" si="243"/>
        <v>1</v>
      </c>
      <c r="P777" s="44">
        <f t="shared" si="244"/>
        <v>10</v>
      </c>
      <c r="Q777" s="44">
        <f t="shared" si="245"/>
        <v>2015</v>
      </c>
    </row>
    <row r="778" spans="1:17" ht="11.25" customHeight="1">
      <c r="A778" s="20" t="s">
        <v>134</v>
      </c>
      <c r="B778" s="20" t="s">
        <v>81</v>
      </c>
      <c r="C778" s="20" t="s">
        <v>314</v>
      </c>
      <c r="D778" s="20" t="s">
        <v>268</v>
      </c>
      <c r="E778" s="41">
        <v>1</v>
      </c>
      <c r="G778" s="30">
        <v>42287</v>
      </c>
      <c r="H778" s="30">
        <v>42287</v>
      </c>
      <c r="I778" s="46"/>
      <c r="J778" s="52"/>
      <c r="L778" s="40">
        <v>1</v>
      </c>
      <c r="M778" s="34" t="s">
        <v>321</v>
      </c>
      <c r="N778" s="51" t="s">
        <v>570</v>
      </c>
      <c r="O778" s="44">
        <f t="shared" si="243"/>
        <v>1</v>
      </c>
      <c r="P778" s="44">
        <f t="shared" si="244"/>
        <v>10</v>
      </c>
      <c r="Q778" s="44">
        <f t="shared" si="245"/>
        <v>2015</v>
      </c>
    </row>
    <row r="779" spans="1:17" ht="11.25" customHeight="1">
      <c r="A779" s="20" t="s">
        <v>134</v>
      </c>
      <c r="B779" s="20" t="s">
        <v>72</v>
      </c>
      <c r="C779" s="20" t="s">
        <v>50</v>
      </c>
      <c r="D779" s="20" t="s">
        <v>50</v>
      </c>
      <c r="E779" s="41">
        <v>1</v>
      </c>
      <c r="G779" s="30">
        <v>42288</v>
      </c>
      <c r="H779" s="30">
        <v>42289</v>
      </c>
      <c r="I779" s="46"/>
      <c r="J779" s="52"/>
      <c r="L779" s="40">
        <v>1</v>
      </c>
      <c r="M779" s="34" t="s">
        <v>321</v>
      </c>
      <c r="N779" s="51" t="s">
        <v>570</v>
      </c>
      <c r="O779" s="44">
        <f t="shared" si="243"/>
        <v>2</v>
      </c>
      <c r="P779" s="44">
        <f t="shared" si="244"/>
        <v>10</v>
      </c>
      <c r="Q779" s="44">
        <f t="shared" si="245"/>
        <v>2015</v>
      </c>
    </row>
    <row r="780" spans="1:17" ht="11.25" customHeight="1">
      <c r="A780" s="20" t="s">
        <v>134</v>
      </c>
      <c r="B780" s="20" t="s">
        <v>72</v>
      </c>
      <c r="C780" s="20" t="s">
        <v>303</v>
      </c>
      <c r="D780" s="20" t="s">
        <v>50</v>
      </c>
      <c r="E780" s="41">
        <v>1</v>
      </c>
      <c r="G780" s="30">
        <v>42289</v>
      </c>
      <c r="H780" s="30">
        <v>42292</v>
      </c>
      <c r="I780" s="46"/>
      <c r="J780" s="52"/>
      <c r="L780" s="40">
        <v>1</v>
      </c>
      <c r="M780" s="34" t="s">
        <v>321</v>
      </c>
      <c r="N780" s="51" t="s">
        <v>570</v>
      </c>
      <c r="O780" s="44">
        <f t="shared" si="243"/>
        <v>2</v>
      </c>
      <c r="P780" s="44">
        <f t="shared" si="244"/>
        <v>10</v>
      </c>
      <c r="Q780" s="44">
        <f t="shared" si="245"/>
        <v>2015</v>
      </c>
    </row>
    <row r="781" spans="1:17" ht="11.25" customHeight="1">
      <c r="A781" s="20" t="s">
        <v>134</v>
      </c>
      <c r="B781" s="20" t="s">
        <v>72</v>
      </c>
      <c r="C781" s="20" t="s">
        <v>303</v>
      </c>
      <c r="D781" s="20" t="s">
        <v>50</v>
      </c>
      <c r="E781" s="41">
        <v>1</v>
      </c>
      <c r="G781" s="30">
        <v>42289</v>
      </c>
      <c r="H781" s="30">
        <v>42292</v>
      </c>
      <c r="I781" s="46"/>
      <c r="J781" s="52"/>
      <c r="L781" s="40">
        <v>1</v>
      </c>
      <c r="M781" s="34" t="s">
        <v>321</v>
      </c>
      <c r="N781" s="51" t="s">
        <v>570</v>
      </c>
      <c r="O781" s="44">
        <f t="shared" si="243"/>
        <v>2</v>
      </c>
      <c r="P781" s="44">
        <f t="shared" si="244"/>
        <v>10</v>
      </c>
      <c r="Q781" s="44">
        <f t="shared" si="245"/>
        <v>2015</v>
      </c>
    </row>
    <row r="782" spans="1:17" ht="11.25" customHeight="1">
      <c r="A782" s="20" t="s">
        <v>134</v>
      </c>
      <c r="B782" s="20" t="s">
        <v>81</v>
      </c>
      <c r="C782" s="20" t="s">
        <v>194</v>
      </c>
      <c r="D782" s="20" t="s">
        <v>268</v>
      </c>
      <c r="E782" s="41">
        <v>1</v>
      </c>
      <c r="G782" s="30">
        <v>42289</v>
      </c>
      <c r="H782" s="30">
        <v>42289</v>
      </c>
      <c r="I782" s="46"/>
      <c r="J782" s="52"/>
      <c r="L782" s="40">
        <v>1</v>
      </c>
      <c r="M782" s="34" t="s">
        <v>321</v>
      </c>
      <c r="N782" s="51" t="s">
        <v>570</v>
      </c>
      <c r="O782" s="44">
        <f t="shared" si="243"/>
        <v>2</v>
      </c>
      <c r="P782" s="44">
        <f t="shared" si="244"/>
        <v>10</v>
      </c>
      <c r="Q782" s="44">
        <f t="shared" si="245"/>
        <v>2015</v>
      </c>
    </row>
    <row r="783" spans="1:17" ht="11.25" customHeight="1">
      <c r="A783" s="20" t="s">
        <v>134</v>
      </c>
      <c r="B783" s="20" t="s">
        <v>72</v>
      </c>
      <c r="C783" s="20" t="s">
        <v>303</v>
      </c>
      <c r="D783" s="20" t="s">
        <v>50</v>
      </c>
      <c r="E783" s="41">
        <v>1</v>
      </c>
      <c r="G783" s="30">
        <v>42290</v>
      </c>
      <c r="H783" s="30">
        <v>42292</v>
      </c>
      <c r="I783" s="46"/>
      <c r="J783" s="52"/>
      <c r="L783" s="40">
        <v>1</v>
      </c>
      <c r="M783" s="34" t="s">
        <v>321</v>
      </c>
      <c r="N783" s="51" t="s">
        <v>570</v>
      </c>
      <c r="O783" s="44">
        <f t="shared" si="243"/>
        <v>2</v>
      </c>
      <c r="P783" s="44">
        <f t="shared" si="244"/>
        <v>10</v>
      </c>
      <c r="Q783" s="44">
        <f t="shared" si="245"/>
        <v>2015</v>
      </c>
    </row>
    <row r="784" spans="1:17" ht="11.25" customHeight="1">
      <c r="A784" s="20" t="s">
        <v>134</v>
      </c>
      <c r="B784" s="20" t="s">
        <v>72</v>
      </c>
      <c r="C784" s="20" t="s">
        <v>303</v>
      </c>
      <c r="D784" s="20" t="s">
        <v>50</v>
      </c>
      <c r="E784" s="41">
        <v>1</v>
      </c>
      <c r="G784" s="30">
        <v>42290</v>
      </c>
      <c r="H784" s="30">
        <v>42293</v>
      </c>
      <c r="I784" s="46"/>
      <c r="J784" s="52"/>
      <c r="L784" s="40">
        <v>1</v>
      </c>
      <c r="M784" s="34" t="s">
        <v>321</v>
      </c>
      <c r="N784" s="51" t="s">
        <v>570</v>
      </c>
      <c r="O784" s="44">
        <f t="shared" si="243"/>
        <v>2</v>
      </c>
      <c r="P784" s="44">
        <f t="shared" si="244"/>
        <v>10</v>
      </c>
      <c r="Q784" s="44">
        <f t="shared" si="245"/>
        <v>2015</v>
      </c>
    </row>
    <row r="785" spans="1:17" ht="11.25" customHeight="1">
      <c r="A785" s="20" t="s">
        <v>134</v>
      </c>
      <c r="B785" s="20" t="s">
        <v>81</v>
      </c>
      <c r="C785" s="20" t="s">
        <v>291</v>
      </c>
      <c r="D785" s="20" t="s">
        <v>268</v>
      </c>
      <c r="E785" s="41">
        <v>1</v>
      </c>
      <c r="G785" s="30">
        <v>42290</v>
      </c>
      <c r="H785" s="30">
        <v>42292</v>
      </c>
      <c r="I785" s="46"/>
      <c r="J785" s="52"/>
      <c r="L785" s="40">
        <v>1</v>
      </c>
      <c r="M785" s="34" t="s">
        <v>321</v>
      </c>
      <c r="N785" s="51" t="s">
        <v>570</v>
      </c>
      <c r="O785" s="44">
        <f t="shared" si="243"/>
        <v>2</v>
      </c>
      <c r="P785" s="44">
        <f t="shared" si="244"/>
        <v>10</v>
      </c>
      <c r="Q785" s="44">
        <f t="shared" si="245"/>
        <v>2015</v>
      </c>
    </row>
    <row r="786" spans="1:17" ht="11.25" customHeight="1">
      <c r="A786" s="20" t="s">
        <v>134</v>
      </c>
      <c r="B786" s="20" t="s">
        <v>72</v>
      </c>
      <c r="C786" s="20" t="s">
        <v>329</v>
      </c>
      <c r="D786" s="20" t="s">
        <v>50</v>
      </c>
      <c r="E786" s="41">
        <v>1</v>
      </c>
      <c r="G786" s="30">
        <v>42295</v>
      </c>
      <c r="H786" s="30">
        <v>42303</v>
      </c>
      <c r="I786" s="46"/>
      <c r="J786" s="52"/>
      <c r="L786" s="40">
        <v>1</v>
      </c>
      <c r="M786" s="34" t="s">
        <v>321</v>
      </c>
      <c r="N786" s="51" t="s">
        <v>570</v>
      </c>
      <c r="O786" s="44">
        <f t="shared" si="243"/>
        <v>2</v>
      </c>
      <c r="P786" s="44">
        <f t="shared" si="244"/>
        <v>10</v>
      </c>
      <c r="Q786" s="44">
        <f t="shared" si="245"/>
        <v>2015</v>
      </c>
    </row>
    <row r="787" spans="1:17" ht="11.25" customHeight="1">
      <c r="A787" s="20" t="s">
        <v>134</v>
      </c>
      <c r="B787" s="20" t="s">
        <v>79</v>
      </c>
      <c r="C787" s="20" t="s">
        <v>419</v>
      </c>
      <c r="D787" s="20" t="s">
        <v>411</v>
      </c>
      <c r="E787" s="41">
        <v>1</v>
      </c>
      <c r="G787" s="30">
        <v>42300</v>
      </c>
      <c r="H787" s="30"/>
      <c r="I787" s="46"/>
      <c r="J787" s="52"/>
      <c r="L787" s="40">
        <v>1</v>
      </c>
      <c r="M787" s="34" t="s">
        <v>366</v>
      </c>
      <c r="N787" s="51" t="s">
        <v>571</v>
      </c>
      <c r="O787" s="44">
        <f>IF(DAY(G787)&lt;=10,1,IF(DAY(G787)&gt;20,3,2))</f>
        <v>3</v>
      </c>
      <c r="P787" s="44">
        <f>MONTH(G787)</f>
        <v>10</v>
      </c>
      <c r="Q787" s="44">
        <f>YEAR(G787)</f>
        <v>2015</v>
      </c>
    </row>
    <row r="788" spans="1:17" ht="11.25" customHeight="1">
      <c r="A788" s="20" t="s">
        <v>134</v>
      </c>
      <c r="B788" s="20" t="s">
        <v>81</v>
      </c>
      <c r="C788" s="20" t="s">
        <v>198</v>
      </c>
      <c r="D788" s="20" t="s">
        <v>268</v>
      </c>
      <c r="E788" s="41">
        <v>1</v>
      </c>
      <c r="G788" s="30">
        <v>42306</v>
      </c>
      <c r="H788" s="30"/>
      <c r="I788" s="46"/>
      <c r="J788" s="52"/>
      <c r="L788" s="40">
        <v>1</v>
      </c>
      <c r="M788" s="34" t="s">
        <v>321</v>
      </c>
      <c r="N788" s="51" t="s">
        <v>570</v>
      </c>
      <c r="O788" s="44">
        <f t="shared" si="243"/>
        <v>3</v>
      </c>
      <c r="P788" s="44">
        <f t="shared" si="244"/>
        <v>10</v>
      </c>
      <c r="Q788" s="44">
        <f t="shared" si="245"/>
        <v>2015</v>
      </c>
    </row>
    <row r="789" spans="1:17" ht="11.25" customHeight="1">
      <c r="A789" s="20" t="s">
        <v>134</v>
      </c>
      <c r="B789" s="20" t="s">
        <v>81</v>
      </c>
      <c r="C789" s="20" t="s">
        <v>205</v>
      </c>
      <c r="D789" s="20" t="s">
        <v>234</v>
      </c>
      <c r="E789" s="41">
        <v>1</v>
      </c>
      <c r="G789" s="30">
        <v>42315</v>
      </c>
      <c r="H789" s="30"/>
      <c r="I789" s="46"/>
      <c r="J789" s="52"/>
      <c r="L789" s="40">
        <v>1</v>
      </c>
      <c r="M789" s="34" t="s">
        <v>321</v>
      </c>
      <c r="N789" s="51" t="s">
        <v>570</v>
      </c>
      <c r="O789" s="44">
        <f t="shared" si="243"/>
        <v>1</v>
      </c>
      <c r="P789" s="44">
        <f t="shared" si="244"/>
        <v>11</v>
      </c>
      <c r="Q789" s="44">
        <f t="shared" si="245"/>
        <v>2015</v>
      </c>
    </row>
    <row r="790" spans="1:17" ht="11.25" customHeight="1">
      <c r="A790" s="20" t="s">
        <v>134</v>
      </c>
      <c r="B790" s="20" t="s">
        <v>81</v>
      </c>
      <c r="C790" s="20" t="s">
        <v>188</v>
      </c>
      <c r="D790" s="20" t="s">
        <v>268</v>
      </c>
      <c r="E790" s="41">
        <v>1</v>
      </c>
      <c r="G790" s="30">
        <v>42621</v>
      </c>
      <c r="H790" s="30">
        <v>42659</v>
      </c>
      <c r="I790" s="46"/>
      <c r="J790" s="52"/>
      <c r="L790" s="40">
        <v>1</v>
      </c>
      <c r="M790" s="34" t="s">
        <v>336</v>
      </c>
      <c r="N790" s="51" t="s">
        <v>572</v>
      </c>
      <c r="O790" s="44">
        <f>IF(DAY(G790)&lt;=10,1,IF(DAY(G790)&gt;20,3,2))</f>
        <v>1</v>
      </c>
      <c r="P790" s="44">
        <f>MONTH(G790)</f>
        <v>9</v>
      </c>
      <c r="Q790" s="44">
        <f>YEAR(G790)</f>
        <v>2016</v>
      </c>
    </row>
    <row r="791" spans="1:17" ht="11.25" customHeight="1">
      <c r="A791" s="20" t="s">
        <v>134</v>
      </c>
      <c r="B791" s="20" t="s">
        <v>72</v>
      </c>
      <c r="C791" s="20" t="s">
        <v>284</v>
      </c>
      <c r="D791" s="20" t="s">
        <v>50</v>
      </c>
      <c r="E791" s="41">
        <v>1</v>
      </c>
      <c r="G791" s="30">
        <v>42626</v>
      </c>
      <c r="H791" s="30"/>
      <c r="I791" s="46"/>
      <c r="J791" s="52"/>
      <c r="L791" s="40">
        <v>1</v>
      </c>
      <c r="M791" s="34" t="s">
        <v>336</v>
      </c>
      <c r="N791" s="51" t="s">
        <v>572</v>
      </c>
      <c r="O791" s="44">
        <f t="shared" ref="O791:O873" si="246">IF(DAY(G791)&lt;=10,1,IF(DAY(G791)&gt;20,3,2))</f>
        <v>2</v>
      </c>
      <c r="P791" s="44">
        <f t="shared" ref="P791:P873" si="247">MONTH(G791)</f>
        <v>9</v>
      </c>
      <c r="Q791" s="44">
        <f t="shared" ref="Q791:Q873" si="248">YEAR(G791)</f>
        <v>2016</v>
      </c>
    </row>
    <row r="792" spans="1:17" ht="11.25" customHeight="1">
      <c r="A792" s="20" t="s">
        <v>134</v>
      </c>
      <c r="B792" s="20" t="s">
        <v>81</v>
      </c>
      <c r="C792" s="20" t="s">
        <v>220</v>
      </c>
      <c r="D792" s="20" t="s">
        <v>268</v>
      </c>
      <c r="E792" s="41">
        <v>1</v>
      </c>
      <c r="G792" s="30">
        <v>42629</v>
      </c>
      <c r="H792" s="30"/>
      <c r="I792" s="46"/>
      <c r="J792" s="52"/>
      <c r="L792" s="40">
        <v>1</v>
      </c>
      <c r="M792" s="34" t="s">
        <v>336</v>
      </c>
      <c r="N792" s="51" t="s">
        <v>572</v>
      </c>
      <c r="O792" s="44">
        <f>IF(DAY(G792)&lt;=10,1,IF(DAY(G792)&gt;20,3,2))</f>
        <v>2</v>
      </c>
      <c r="P792" s="44">
        <f>MONTH(G792)</f>
        <v>9</v>
      </c>
      <c r="Q792" s="44">
        <f>YEAR(G792)</f>
        <v>2016</v>
      </c>
    </row>
    <row r="793" spans="1:17" ht="11.25" customHeight="1">
      <c r="A793" s="20" t="s">
        <v>134</v>
      </c>
      <c r="B793" s="20" t="s">
        <v>81</v>
      </c>
      <c r="C793" s="20" t="s">
        <v>212</v>
      </c>
      <c r="D793" s="20" t="s">
        <v>234</v>
      </c>
      <c r="E793" s="41">
        <v>1</v>
      </c>
      <c r="G793" s="30">
        <v>42631</v>
      </c>
      <c r="H793" s="30">
        <v>42636</v>
      </c>
      <c r="I793" s="46"/>
      <c r="J793" s="52"/>
      <c r="L793" s="40">
        <v>1</v>
      </c>
      <c r="M793" s="34" t="s">
        <v>336</v>
      </c>
      <c r="N793" s="51" t="s">
        <v>572</v>
      </c>
      <c r="O793" s="44">
        <f>IF(DAY(G793)&lt;=10,1,IF(DAY(G793)&gt;20,3,2))</f>
        <v>2</v>
      </c>
      <c r="P793" s="44">
        <f>MONTH(G793)</f>
        <v>9</v>
      </c>
      <c r="Q793" s="44">
        <f>YEAR(G793)</f>
        <v>2016</v>
      </c>
    </row>
    <row r="794" spans="1:17" ht="11.25" customHeight="1">
      <c r="A794" s="20" t="s">
        <v>134</v>
      </c>
      <c r="B794" s="20" t="s">
        <v>81</v>
      </c>
      <c r="C794" s="20" t="s">
        <v>212</v>
      </c>
      <c r="D794" s="20" t="s">
        <v>234</v>
      </c>
      <c r="E794" s="41">
        <v>1</v>
      </c>
      <c r="G794" s="30">
        <v>42632</v>
      </c>
      <c r="H794" s="30"/>
      <c r="I794" s="46"/>
      <c r="J794" s="52"/>
      <c r="L794" s="40">
        <v>1</v>
      </c>
      <c r="M794" s="34" t="s">
        <v>336</v>
      </c>
      <c r="N794" s="51" t="s">
        <v>572</v>
      </c>
      <c r="O794" s="44">
        <f>IF(DAY(G794)&lt;=10,1,IF(DAY(G794)&gt;20,3,2))</f>
        <v>2</v>
      </c>
      <c r="P794" s="44">
        <f>MONTH(G794)</f>
        <v>9</v>
      </c>
      <c r="Q794" s="44">
        <f>YEAR(G794)</f>
        <v>2016</v>
      </c>
    </row>
    <row r="795" spans="1:17" ht="11.25" customHeight="1">
      <c r="A795" s="20" t="s">
        <v>134</v>
      </c>
      <c r="B795" s="20" t="s">
        <v>72</v>
      </c>
      <c r="C795" s="20" t="s">
        <v>337</v>
      </c>
      <c r="D795" s="20" t="s">
        <v>50</v>
      </c>
      <c r="E795" s="41">
        <v>1</v>
      </c>
      <c r="G795" s="30">
        <v>42632</v>
      </c>
      <c r="H795" s="30">
        <v>42635</v>
      </c>
      <c r="I795" s="46"/>
      <c r="J795" s="52"/>
      <c r="L795" s="40">
        <v>1</v>
      </c>
      <c r="M795" s="34" t="s">
        <v>336</v>
      </c>
      <c r="N795" s="51" t="s">
        <v>572</v>
      </c>
      <c r="O795" s="44">
        <f t="shared" si="246"/>
        <v>2</v>
      </c>
      <c r="P795" s="44">
        <f t="shared" si="247"/>
        <v>9</v>
      </c>
      <c r="Q795" s="44">
        <f t="shared" si="248"/>
        <v>2016</v>
      </c>
    </row>
    <row r="796" spans="1:17" ht="11.25" customHeight="1">
      <c r="A796" s="20" t="s">
        <v>134</v>
      </c>
      <c r="B796" s="20" t="s">
        <v>81</v>
      </c>
      <c r="C796" s="20" t="s">
        <v>317</v>
      </c>
      <c r="D796" s="20" t="s">
        <v>234</v>
      </c>
      <c r="E796" s="41">
        <v>1</v>
      </c>
      <c r="G796" s="30">
        <v>42633</v>
      </c>
      <c r="H796" s="30"/>
      <c r="I796" s="46"/>
      <c r="J796" s="52"/>
      <c r="L796" s="40">
        <v>1</v>
      </c>
      <c r="M796" s="34" t="s">
        <v>336</v>
      </c>
      <c r="N796" s="51" t="s">
        <v>572</v>
      </c>
      <c r="O796" s="44">
        <f t="shared" ref="O796:O801" si="249">IF(DAY(G796)&lt;=10,1,IF(DAY(G796)&gt;20,3,2))</f>
        <v>2</v>
      </c>
      <c r="P796" s="44">
        <f t="shared" ref="P796:P801" si="250">MONTH(G796)</f>
        <v>9</v>
      </c>
      <c r="Q796" s="44">
        <f t="shared" ref="Q796:Q801" si="251">YEAR(G796)</f>
        <v>2016</v>
      </c>
    </row>
    <row r="797" spans="1:17" ht="11.25" customHeight="1">
      <c r="A797" s="20" t="s">
        <v>134</v>
      </c>
      <c r="B797" s="20" t="s">
        <v>81</v>
      </c>
      <c r="C797" s="20" t="s">
        <v>187</v>
      </c>
      <c r="D797" s="20" t="s">
        <v>234</v>
      </c>
      <c r="E797" s="41">
        <v>1</v>
      </c>
      <c r="G797" s="30">
        <v>42634</v>
      </c>
      <c r="H797" s="30">
        <v>42635</v>
      </c>
      <c r="I797" s="46"/>
      <c r="J797" s="52"/>
      <c r="L797" s="40">
        <v>1</v>
      </c>
      <c r="M797" s="34" t="s">
        <v>336</v>
      </c>
      <c r="N797" s="51" t="s">
        <v>572</v>
      </c>
      <c r="O797" s="44">
        <f t="shared" si="249"/>
        <v>3</v>
      </c>
      <c r="P797" s="44">
        <f t="shared" si="250"/>
        <v>9</v>
      </c>
      <c r="Q797" s="44">
        <f t="shared" si="251"/>
        <v>2016</v>
      </c>
    </row>
    <row r="798" spans="1:17" ht="11.25" customHeight="1">
      <c r="A798" s="20" t="s">
        <v>134</v>
      </c>
      <c r="B798" s="20" t="s">
        <v>81</v>
      </c>
      <c r="C798" s="20" t="s">
        <v>209</v>
      </c>
      <c r="D798" s="20" t="s">
        <v>234</v>
      </c>
      <c r="E798" s="41">
        <v>2</v>
      </c>
      <c r="G798" s="30">
        <v>42634</v>
      </c>
      <c r="H798" s="30">
        <v>42642</v>
      </c>
      <c r="I798" s="46"/>
      <c r="J798" s="52"/>
      <c r="L798" s="40">
        <v>1</v>
      </c>
      <c r="M798" s="34" t="s">
        <v>336</v>
      </c>
      <c r="N798" s="51" t="s">
        <v>572</v>
      </c>
      <c r="O798" s="44">
        <f t="shared" si="249"/>
        <v>3</v>
      </c>
      <c r="P798" s="44">
        <f t="shared" si="250"/>
        <v>9</v>
      </c>
      <c r="Q798" s="44">
        <f t="shared" si="251"/>
        <v>2016</v>
      </c>
    </row>
    <row r="799" spans="1:17" ht="11.25" customHeight="1">
      <c r="A799" s="20" t="s">
        <v>134</v>
      </c>
      <c r="B799" s="20" t="s">
        <v>81</v>
      </c>
      <c r="C799" s="20" t="s">
        <v>165</v>
      </c>
      <c r="D799" s="20" t="s">
        <v>268</v>
      </c>
      <c r="E799" s="41">
        <v>1</v>
      </c>
      <c r="G799" s="30">
        <v>42634</v>
      </c>
      <c r="H799" s="30"/>
      <c r="I799" s="46"/>
      <c r="J799" s="52"/>
      <c r="L799" s="40">
        <v>1</v>
      </c>
      <c r="M799" s="34" t="s">
        <v>336</v>
      </c>
      <c r="N799" s="51" t="s">
        <v>572</v>
      </c>
      <c r="O799" s="44">
        <f t="shared" si="249"/>
        <v>3</v>
      </c>
      <c r="P799" s="44">
        <f t="shared" si="250"/>
        <v>9</v>
      </c>
      <c r="Q799" s="44">
        <f t="shared" si="251"/>
        <v>2016</v>
      </c>
    </row>
    <row r="800" spans="1:17" ht="11.25" customHeight="1">
      <c r="A800" s="20" t="s">
        <v>134</v>
      </c>
      <c r="B800" s="20" t="s">
        <v>81</v>
      </c>
      <c r="C800" s="20" t="s">
        <v>174</v>
      </c>
      <c r="D800" s="20" t="s">
        <v>268</v>
      </c>
      <c r="E800" s="41">
        <v>1</v>
      </c>
      <c r="G800" s="30">
        <v>42635</v>
      </c>
      <c r="H800" s="30">
        <v>42638</v>
      </c>
      <c r="I800" s="46"/>
      <c r="J800" s="52"/>
      <c r="L800" s="40">
        <v>1</v>
      </c>
      <c r="M800" s="34" t="s">
        <v>336</v>
      </c>
      <c r="N800" s="51" t="s">
        <v>572</v>
      </c>
      <c r="O800" s="44">
        <f t="shared" si="249"/>
        <v>3</v>
      </c>
      <c r="P800" s="44">
        <f t="shared" si="250"/>
        <v>9</v>
      </c>
      <c r="Q800" s="44">
        <f t="shared" si="251"/>
        <v>2016</v>
      </c>
    </row>
    <row r="801" spans="1:17" ht="11.25" customHeight="1">
      <c r="A801" s="20" t="s">
        <v>134</v>
      </c>
      <c r="B801" s="20" t="s">
        <v>81</v>
      </c>
      <c r="C801" s="20" t="s">
        <v>180</v>
      </c>
      <c r="D801" s="20" t="s">
        <v>234</v>
      </c>
      <c r="E801" s="41">
        <v>1</v>
      </c>
      <c r="G801" s="30">
        <v>42635</v>
      </c>
      <c r="H801" s="30">
        <v>42635</v>
      </c>
      <c r="I801" s="46"/>
      <c r="J801" s="52"/>
      <c r="L801" s="40">
        <v>1</v>
      </c>
      <c r="M801" s="34" t="s">
        <v>336</v>
      </c>
      <c r="N801" s="51" t="s">
        <v>572</v>
      </c>
      <c r="O801" s="44">
        <f t="shared" si="249"/>
        <v>3</v>
      </c>
      <c r="P801" s="44">
        <f t="shared" si="250"/>
        <v>9</v>
      </c>
      <c r="Q801" s="44">
        <f t="shared" si="251"/>
        <v>2016</v>
      </c>
    </row>
    <row r="802" spans="1:17" ht="11.25" customHeight="1">
      <c r="A802" s="20" t="s">
        <v>134</v>
      </c>
      <c r="B802" s="20" t="s">
        <v>72</v>
      </c>
      <c r="C802" s="20" t="s">
        <v>338</v>
      </c>
      <c r="D802" s="20" t="s">
        <v>50</v>
      </c>
      <c r="E802" s="41">
        <v>1</v>
      </c>
      <c r="G802" s="30">
        <v>42636</v>
      </c>
      <c r="H802" s="30"/>
      <c r="I802" s="46"/>
      <c r="J802" s="52"/>
      <c r="L802" s="40">
        <v>1</v>
      </c>
      <c r="M802" s="34" t="s">
        <v>336</v>
      </c>
      <c r="N802" s="51" t="s">
        <v>572</v>
      </c>
      <c r="O802" s="44">
        <f t="shared" si="246"/>
        <v>3</v>
      </c>
      <c r="P802" s="44">
        <f t="shared" si="247"/>
        <v>9</v>
      </c>
      <c r="Q802" s="44">
        <f t="shared" si="248"/>
        <v>2016</v>
      </c>
    </row>
    <row r="803" spans="1:17" ht="11.25" customHeight="1">
      <c r="A803" s="20" t="s">
        <v>134</v>
      </c>
      <c r="B803" s="20" t="s">
        <v>81</v>
      </c>
      <c r="C803" s="20" t="s">
        <v>289</v>
      </c>
      <c r="D803" s="20" t="s">
        <v>268</v>
      </c>
      <c r="E803" s="41">
        <v>1</v>
      </c>
      <c r="G803" s="30">
        <v>42638</v>
      </c>
      <c r="H803" s="30"/>
      <c r="I803" s="46"/>
      <c r="J803" s="52"/>
      <c r="L803" s="40">
        <v>1</v>
      </c>
      <c r="M803" s="34" t="s">
        <v>336</v>
      </c>
      <c r="N803" s="51" t="s">
        <v>572</v>
      </c>
      <c r="O803" s="44">
        <f>IF(DAY(G803)&lt;=10,1,IF(DAY(G803)&gt;20,3,2))</f>
        <v>3</v>
      </c>
      <c r="P803" s="44">
        <f>MONTH(G803)</f>
        <v>9</v>
      </c>
      <c r="Q803" s="44">
        <f>YEAR(G803)</f>
        <v>2016</v>
      </c>
    </row>
    <row r="804" spans="1:17" ht="11.25" customHeight="1">
      <c r="A804" s="20" t="s">
        <v>134</v>
      </c>
      <c r="B804" s="20" t="s">
        <v>81</v>
      </c>
      <c r="C804" s="20" t="s">
        <v>352</v>
      </c>
      <c r="D804" s="20" t="s">
        <v>234</v>
      </c>
      <c r="E804" s="41">
        <v>1</v>
      </c>
      <c r="G804" s="30">
        <v>42639</v>
      </c>
      <c r="H804" s="30">
        <v>42642</v>
      </c>
      <c r="I804" s="46"/>
      <c r="J804" s="52"/>
      <c r="L804" s="40">
        <v>1</v>
      </c>
      <c r="M804" s="34" t="s">
        <v>336</v>
      </c>
      <c r="N804" s="51" t="s">
        <v>572</v>
      </c>
      <c r="O804" s="44">
        <f>IF(DAY(G804)&lt;=10,1,IF(DAY(G804)&gt;20,3,2))</f>
        <v>3</v>
      </c>
      <c r="P804" s="44">
        <f>MONTH(G804)</f>
        <v>9</v>
      </c>
      <c r="Q804" s="44">
        <f>YEAR(G804)</f>
        <v>2016</v>
      </c>
    </row>
    <row r="805" spans="1:17" ht="11.25" customHeight="1">
      <c r="A805" s="20" t="s">
        <v>134</v>
      </c>
      <c r="B805" s="20" t="s">
        <v>72</v>
      </c>
      <c r="C805" s="20" t="s">
        <v>284</v>
      </c>
      <c r="D805" s="20" t="s">
        <v>50</v>
      </c>
      <c r="E805" s="41">
        <v>1</v>
      </c>
      <c r="G805" s="30">
        <v>42640</v>
      </c>
      <c r="H805" s="30">
        <v>42643</v>
      </c>
      <c r="I805" s="46"/>
      <c r="J805" s="52"/>
      <c r="L805" s="40">
        <v>1</v>
      </c>
      <c r="M805" s="34" t="s">
        <v>336</v>
      </c>
      <c r="N805" s="51" t="s">
        <v>572</v>
      </c>
      <c r="O805" s="44">
        <f t="shared" si="246"/>
        <v>3</v>
      </c>
      <c r="P805" s="44">
        <f t="shared" si="247"/>
        <v>9</v>
      </c>
      <c r="Q805" s="44">
        <f t="shared" si="248"/>
        <v>2016</v>
      </c>
    </row>
    <row r="806" spans="1:17" ht="11.25" customHeight="1">
      <c r="A806" s="20" t="s">
        <v>134</v>
      </c>
      <c r="B806" s="20" t="s">
        <v>81</v>
      </c>
      <c r="C806" s="20" t="s">
        <v>180</v>
      </c>
      <c r="D806" s="20" t="s">
        <v>234</v>
      </c>
      <c r="E806" s="41">
        <v>4</v>
      </c>
      <c r="G806" s="30">
        <v>42641</v>
      </c>
      <c r="H806" s="30">
        <v>42655</v>
      </c>
      <c r="I806" s="46"/>
      <c r="J806" s="52"/>
      <c r="L806" s="40">
        <v>1</v>
      </c>
      <c r="M806" s="34" t="s">
        <v>336</v>
      </c>
      <c r="N806" s="51" t="s">
        <v>572</v>
      </c>
      <c r="O806" s="44">
        <f>IF(DAY(G806)&lt;=10,1,IF(DAY(G806)&gt;20,3,2))</f>
        <v>3</v>
      </c>
      <c r="P806" s="44">
        <f>MONTH(G806)</f>
        <v>9</v>
      </c>
      <c r="Q806" s="44">
        <f>YEAR(G806)</f>
        <v>2016</v>
      </c>
    </row>
    <row r="807" spans="1:17" ht="11.25" customHeight="1">
      <c r="A807" s="20" t="s">
        <v>134</v>
      </c>
      <c r="B807" s="20" t="s">
        <v>81</v>
      </c>
      <c r="C807" s="20" t="s">
        <v>209</v>
      </c>
      <c r="D807" s="20" t="s">
        <v>149</v>
      </c>
      <c r="E807" s="41">
        <v>1</v>
      </c>
      <c r="G807" s="30">
        <v>42641</v>
      </c>
      <c r="H807" s="30"/>
      <c r="I807" s="46"/>
      <c r="J807" s="52"/>
      <c r="L807" s="40">
        <v>1</v>
      </c>
      <c r="M807" s="34" t="s">
        <v>336</v>
      </c>
      <c r="N807" s="51" t="s">
        <v>572</v>
      </c>
      <c r="O807" s="44">
        <f>IF(DAY(G807)&lt;=10,1,IF(DAY(G807)&gt;20,3,2))</f>
        <v>3</v>
      </c>
      <c r="P807" s="44">
        <f>MONTH(G807)</f>
        <v>9</v>
      </c>
      <c r="Q807" s="44">
        <f>YEAR(G807)</f>
        <v>2016</v>
      </c>
    </row>
    <row r="808" spans="1:17" ht="11.25" customHeight="1">
      <c r="A808" s="20" t="s">
        <v>134</v>
      </c>
      <c r="B808" s="20" t="s">
        <v>81</v>
      </c>
      <c r="C808" s="20" t="s">
        <v>208</v>
      </c>
      <c r="D808" s="20" t="s">
        <v>149</v>
      </c>
      <c r="E808" s="41">
        <v>1</v>
      </c>
      <c r="G808" s="30">
        <v>42641</v>
      </c>
      <c r="H808" s="30"/>
      <c r="I808" s="46"/>
      <c r="J808" s="52"/>
      <c r="L808" s="40">
        <v>1</v>
      </c>
      <c r="M808" s="34" t="s">
        <v>336</v>
      </c>
      <c r="N808" s="51" t="s">
        <v>572</v>
      </c>
      <c r="O808" s="44">
        <f>IF(DAY(G808)&lt;=10,1,IF(DAY(G808)&gt;20,3,2))</f>
        <v>3</v>
      </c>
      <c r="P808" s="44">
        <f>MONTH(G808)</f>
        <v>9</v>
      </c>
      <c r="Q808" s="44">
        <f>YEAR(G808)</f>
        <v>2016</v>
      </c>
    </row>
    <row r="809" spans="1:17" ht="11.25" customHeight="1">
      <c r="A809" s="20" t="s">
        <v>134</v>
      </c>
      <c r="B809" s="20" t="s">
        <v>81</v>
      </c>
      <c r="C809" s="20" t="s">
        <v>353</v>
      </c>
      <c r="D809" s="20" t="s">
        <v>268</v>
      </c>
      <c r="E809" s="41">
        <v>1</v>
      </c>
      <c r="G809" s="30">
        <v>42642</v>
      </c>
      <c r="H809" s="30">
        <v>42643</v>
      </c>
      <c r="I809" s="46"/>
      <c r="J809" s="52"/>
      <c r="L809" s="40">
        <v>1</v>
      </c>
      <c r="M809" s="34" t="s">
        <v>336</v>
      </c>
      <c r="N809" s="51" t="s">
        <v>572</v>
      </c>
      <c r="O809" s="44">
        <f>IF(DAY(G809)&lt;=10,1,IF(DAY(G809)&gt;20,3,2))</f>
        <v>3</v>
      </c>
      <c r="P809" s="44">
        <f>MONTH(G809)</f>
        <v>9</v>
      </c>
      <c r="Q809" s="44">
        <f>YEAR(G809)</f>
        <v>2016</v>
      </c>
    </row>
    <row r="810" spans="1:17" ht="11.25" customHeight="1">
      <c r="A810" s="20" t="s">
        <v>134</v>
      </c>
      <c r="B810" s="20" t="s">
        <v>81</v>
      </c>
      <c r="C810" s="20" t="s">
        <v>313</v>
      </c>
      <c r="D810" s="20" t="s">
        <v>234</v>
      </c>
      <c r="E810" s="41">
        <v>1</v>
      </c>
      <c r="G810" s="30">
        <v>42643</v>
      </c>
      <c r="H810" s="30">
        <v>42648</v>
      </c>
      <c r="I810" s="46"/>
      <c r="J810" s="52"/>
      <c r="L810" s="40">
        <v>1</v>
      </c>
      <c r="M810" s="34" t="s">
        <v>336</v>
      </c>
      <c r="N810" s="51" t="s">
        <v>572</v>
      </c>
      <c r="O810" s="44">
        <f>IF(DAY(G810)&lt;=10,1,IF(DAY(G810)&gt;20,3,2))</f>
        <v>3</v>
      </c>
      <c r="P810" s="44">
        <f>MONTH(G810)</f>
        <v>9</v>
      </c>
      <c r="Q810" s="44">
        <f>YEAR(G810)</f>
        <v>2016</v>
      </c>
    </row>
    <row r="811" spans="1:17" ht="11.25" customHeight="1">
      <c r="A811" s="20" t="s">
        <v>134</v>
      </c>
      <c r="B811" s="20" t="s">
        <v>72</v>
      </c>
      <c r="C811" s="20" t="s">
        <v>339</v>
      </c>
      <c r="D811" s="20" t="s">
        <v>50</v>
      </c>
      <c r="E811" s="41">
        <v>1</v>
      </c>
      <c r="G811" s="30">
        <v>42644</v>
      </c>
      <c r="H811" s="30">
        <v>42691</v>
      </c>
      <c r="I811" s="46"/>
      <c r="J811" s="52"/>
      <c r="L811" s="40">
        <v>1</v>
      </c>
      <c r="M811" s="34" t="s">
        <v>336</v>
      </c>
      <c r="N811" s="51" t="s">
        <v>572</v>
      </c>
      <c r="O811" s="44">
        <f t="shared" si="246"/>
        <v>1</v>
      </c>
      <c r="P811" s="44">
        <f t="shared" si="247"/>
        <v>10</v>
      </c>
      <c r="Q811" s="44">
        <f t="shared" si="248"/>
        <v>2016</v>
      </c>
    </row>
    <row r="812" spans="1:17" ht="11.25" customHeight="1">
      <c r="A812" s="20" t="s">
        <v>134</v>
      </c>
      <c r="B812" s="20" t="s">
        <v>78</v>
      </c>
      <c r="C812" s="20" t="s">
        <v>348</v>
      </c>
      <c r="D812" s="20" t="s">
        <v>160</v>
      </c>
      <c r="E812" s="41">
        <v>1</v>
      </c>
      <c r="G812" s="30">
        <v>42645</v>
      </c>
      <c r="H812" s="30"/>
      <c r="I812" s="46"/>
      <c r="J812" s="52"/>
      <c r="L812" s="40">
        <v>1</v>
      </c>
      <c r="M812" s="34" t="s">
        <v>336</v>
      </c>
      <c r="N812" s="51" t="s">
        <v>572</v>
      </c>
      <c r="O812" s="44">
        <f>IF(DAY(G812)&lt;=10,1,IF(DAY(G812)&gt;20,3,2))</f>
        <v>1</v>
      </c>
      <c r="P812" s="44">
        <f>MONTH(G812)</f>
        <v>10</v>
      </c>
      <c r="Q812" s="44">
        <f>YEAR(G812)</f>
        <v>2016</v>
      </c>
    </row>
    <row r="813" spans="1:17" ht="11.25" customHeight="1">
      <c r="A813" s="20" t="s">
        <v>134</v>
      </c>
      <c r="B813" s="20" t="s">
        <v>81</v>
      </c>
      <c r="C813" s="20" t="s">
        <v>205</v>
      </c>
      <c r="D813" s="20" t="s">
        <v>234</v>
      </c>
      <c r="E813" s="41">
        <v>1</v>
      </c>
      <c r="G813" s="30">
        <v>42645</v>
      </c>
      <c r="H813" s="30"/>
      <c r="I813" s="46"/>
      <c r="J813" s="52"/>
      <c r="L813" s="40">
        <v>1</v>
      </c>
      <c r="M813" s="34" t="s">
        <v>336</v>
      </c>
      <c r="N813" s="51" t="s">
        <v>572</v>
      </c>
      <c r="O813" s="44">
        <f>IF(DAY(G813)&lt;=10,1,IF(DAY(G813)&gt;20,3,2))</f>
        <v>1</v>
      </c>
      <c r="P813" s="44">
        <f>MONTH(G813)</f>
        <v>10</v>
      </c>
      <c r="Q813" s="44">
        <f>YEAR(G813)</f>
        <v>2016</v>
      </c>
    </row>
    <row r="814" spans="1:17" ht="11.25" customHeight="1">
      <c r="A814" s="20" t="s">
        <v>134</v>
      </c>
      <c r="B814" s="20" t="s">
        <v>74</v>
      </c>
      <c r="C814" s="20" t="s">
        <v>51</v>
      </c>
      <c r="E814" s="41">
        <v>1</v>
      </c>
      <c r="F814" s="28" t="s">
        <v>267</v>
      </c>
      <c r="G814" s="30">
        <v>42646</v>
      </c>
      <c r="H814" s="30"/>
      <c r="I814" s="46"/>
      <c r="J814" s="52"/>
      <c r="L814" s="40">
        <v>1</v>
      </c>
      <c r="M814" s="34" t="s">
        <v>333</v>
      </c>
      <c r="N814" s="51" t="s">
        <v>572</v>
      </c>
      <c r="O814" s="44">
        <f t="shared" si="246"/>
        <v>1</v>
      </c>
      <c r="P814" s="44">
        <f t="shared" si="247"/>
        <v>10</v>
      </c>
      <c r="Q814" s="44">
        <f t="shared" si="248"/>
        <v>2016</v>
      </c>
    </row>
    <row r="815" spans="1:17" ht="11.25" customHeight="1">
      <c r="A815" s="20" t="s">
        <v>134</v>
      </c>
      <c r="B815" s="20" t="s">
        <v>81</v>
      </c>
      <c r="C815" s="20" t="s">
        <v>146</v>
      </c>
      <c r="E815" s="41">
        <v>1</v>
      </c>
      <c r="G815" s="30">
        <v>42646</v>
      </c>
      <c r="H815" s="30"/>
      <c r="I815" s="46"/>
      <c r="J815" s="52"/>
      <c r="L815" s="40">
        <v>1</v>
      </c>
      <c r="M815" s="34" t="s">
        <v>336</v>
      </c>
      <c r="N815" s="51" t="s">
        <v>572</v>
      </c>
      <c r="O815" s="44">
        <f>IF(DAY(G815)&lt;=10,1,IF(DAY(G815)&gt;20,3,2))</f>
        <v>1</v>
      </c>
      <c r="P815" s="44">
        <f>MONTH(G815)</f>
        <v>10</v>
      </c>
      <c r="Q815" s="44">
        <f>YEAR(G815)</f>
        <v>2016</v>
      </c>
    </row>
    <row r="816" spans="1:17" ht="11.25" customHeight="1">
      <c r="A816" s="20" t="s">
        <v>134</v>
      </c>
      <c r="B816" s="20" t="s">
        <v>72</v>
      </c>
      <c r="C816" s="20" t="s">
        <v>415</v>
      </c>
      <c r="D816" s="20" t="s">
        <v>50</v>
      </c>
      <c r="E816" s="41">
        <v>1</v>
      </c>
      <c r="G816" s="30">
        <v>42647</v>
      </c>
      <c r="H816" s="30"/>
      <c r="I816" s="46"/>
      <c r="J816" s="52"/>
      <c r="L816" s="40">
        <v>1</v>
      </c>
      <c r="M816" s="34" t="s">
        <v>336</v>
      </c>
      <c r="N816" s="51" t="s">
        <v>572</v>
      </c>
      <c r="O816" s="44">
        <f t="shared" si="246"/>
        <v>1</v>
      </c>
      <c r="P816" s="44">
        <f t="shared" si="247"/>
        <v>10</v>
      </c>
      <c r="Q816" s="44">
        <f t="shared" si="248"/>
        <v>2016</v>
      </c>
    </row>
    <row r="817" spans="1:17" ht="11.25" customHeight="1">
      <c r="A817" s="20" t="s">
        <v>134</v>
      </c>
      <c r="B817" s="20" t="s">
        <v>81</v>
      </c>
      <c r="C817" s="20" t="s">
        <v>209</v>
      </c>
      <c r="D817" s="20" t="s">
        <v>234</v>
      </c>
      <c r="E817" s="41">
        <v>1</v>
      </c>
      <c r="G817" s="30">
        <v>42647</v>
      </c>
      <c r="H817" s="30">
        <v>42649</v>
      </c>
      <c r="I817" s="46"/>
      <c r="J817" s="52"/>
      <c r="L817" s="40">
        <v>1</v>
      </c>
      <c r="M817" s="34" t="s">
        <v>336</v>
      </c>
      <c r="N817" s="51" t="s">
        <v>572</v>
      </c>
      <c r="O817" s="44">
        <f>IF(DAY(G817)&lt;=10,1,IF(DAY(G817)&gt;20,3,2))</f>
        <v>1</v>
      </c>
      <c r="P817" s="44">
        <f>MONTH(G817)</f>
        <v>10</v>
      </c>
      <c r="Q817" s="44">
        <f>YEAR(G817)</f>
        <v>2016</v>
      </c>
    </row>
    <row r="818" spans="1:17" ht="11.25" customHeight="1">
      <c r="A818" s="20" t="s">
        <v>134</v>
      </c>
      <c r="B818" s="20" t="s">
        <v>81</v>
      </c>
      <c r="C818" s="20" t="s">
        <v>315</v>
      </c>
      <c r="D818" s="20" t="s">
        <v>268</v>
      </c>
      <c r="E818" s="41">
        <v>1</v>
      </c>
      <c r="G818" s="30">
        <v>42647</v>
      </c>
      <c r="H818" s="30"/>
      <c r="I818" s="46"/>
      <c r="J818" s="52"/>
      <c r="L818" s="40">
        <v>1</v>
      </c>
      <c r="M818" s="34" t="s">
        <v>336</v>
      </c>
      <c r="N818" s="51" t="s">
        <v>572</v>
      </c>
      <c r="O818" s="44">
        <f>IF(DAY(G818)&lt;=10,1,IF(DAY(G818)&gt;20,3,2))</f>
        <v>1</v>
      </c>
      <c r="P818" s="44">
        <f>MONTH(G818)</f>
        <v>10</v>
      </c>
      <c r="Q818" s="44">
        <f>YEAR(G818)</f>
        <v>2016</v>
      </c>
    </row>
    <row r="819" spans="1:17" ht="11.25" customHeight="1">
      <c r="A819" s="20" t="s">
        <v>134</v>
      </c>
      <c r="B819" s="20" t="s">
        <v>81</v>
      </c>
      <c r="C819" s="20" t="s">
        <v>174</v>
      </c>
      <c r="D819" s="20" t="s">
        <v>268</v>
      </c>
      <c r="E819" s="41">
        <v>3</v>
      </c>
      <c r="G819" s="30">
        <v>42647</v>
      </c>
      <c r="H819" s="30">
        <v>42661</v>
      </c>
      <c r="I819" s="46"/>
      <c r="J819" s="52"/>
      <c r="L819" s="40">
        <v>1</v>
      </c>
      <c r="M819" s="34" t="s">
        <v>336</v>
      </c>
      <c r="N819" s="51" t="s">
        <v>572</v>
      </c>
      <c r="O819" s="44">
        <f>IF(DAY(G819)&lt;=10,1,IF(DAY(G819)&gt;20,3,2))</f>
        <v>1</v>
      </c>
      <c r="P819" s="44">
        <f>MONTH(G819)</f>
        <v>10</v>
      </c>
      <c r="Q819" s="44">
        <f>YEAR(G819)</f>
        <v>2016</v>
      </c>
    </row>
    <row r="820" spans="1:17" ht="11.25" customHeight="1">
      <c r="A820" s="20" t="s">
        <v>134</v>
      </c>
      <c r="B820" s="20" t="s">
        <v>81</v>
      </c>
      <c r="C820" s="20" t="s">
        <v>354</v>
      </c>
      <c r="D820" s="20" t="s">
        <v>268</v>
      </c>
      <c r="E820" s="41">
        <v>1</v>
      </c>
      <c r="G820" s="30">
        <v>42648</v>
      </c>
      <c r="H820" s="30"/>
      <c r="I820" s="46"/>
      <c r="J820" s="52"/>
      <c r="L820" s="40">
        <v>1</v>
      </c>
      <c r="M820" s="34" t="s">
        <v>336</v>
      </c>
      <c r="N820" s="51" t="s">
        <v>572</v>
      </c>
      <c r="O820" s="44">
        <f>IF(DAY(G820)&lt;=10,1,IF(DAY(G820)&gt;20,3,2))</f>
        <v>1</v>
      </c>
      <c r="P820" s="44">
        <f>MONTH(G820)</f>
        <v>10</v>
      </c>
      <c r="Q820" s="44">
        <f>YEAR(G820)</f>
        <v>2016</v>
      </c>
    </row>
    <row r="821" spans="1:17" ht="11.25" customHeight="1">
      <c r="A821" s="20" t="s">
        <v>134</v>
      </c>
      <c r="B821" s="20" t="s">
        <v>81</v>
      </c>
      <c r="C821" s="20" t="s">
        <v>221</v>
      </c>
      <c r="D821" s="20" t="s">
        <v>268</v>
      </c>
      <c r="E821" s="41">
        <v>1</v>
      </c>
      <c r="G821" s="30">
        <v>42648</v>
      </c>
      <c r="H821" s="30"/>
      <c r="I821" s="46"/>
      <c r="J821" s="52"/>
      <c r="L821" s="40">
        <v>1</v>
      </c>
      <c r="M821" s="34" t="s">
        <v>336</v>
      </c>
      <c r="N821" s="51" t="s">
        <v>572</v>
      </c>
      <c r="O821" s="44">
        <f>IF(DAY(G821)&lt;=10,1,IF(DAY(G821)&gt;20,3,2))</f>
        <v>1</v>
      </c>
      <c r="P821" s="44">
        <f>MONTH(G821)</f>
        <v>10</v>
      </c>
      <c r="Q821" s="44">
        <f>YEAR(G821)</f>
        <v>2016</v>
      </c>
    </row>
    <row r="822" spans="1:17" ht="11.25" customHeight="1">
      <c r="A822" s="20" t="s">
        <v>134</v>
      </c>
      <c r="B822" s="20" t="s">
        <v>72</v>
      </c>
      <c r="C822" s="20" t="s">
        <v>340</v>
      </c>
      <c r="D822" s="20" t="s">
        <v>50</v>
      </c>
      <c r="E822" s="41">
        <v>2</v>
      </c>
      <c r="G822" s="30">
        <v>42649</v>
      </c>
      <c r="H822" s="30"/>
      <c r="I822" s="46"/>
      <c r="J822" s="52"/>
      <c r="L822" s="40">
        <v>1</v>
      </c>
      <c r="M822" s="34" t="s">
        <v>336</v>
      </c>
      <c r="N822" s="51" t="s">
        <v>572</v>
      </c>
      <c r="O822" s="44">
        <f t="shared" si="246"/>
        <v>1</v>
      </c>
      <c r="P822" s="44">
        <f t="shared" si="247"/>
        <v>10</v>
      </c>
      <c r="Q822" s="44">
        <f t="shared" si="248"/>
        <v>2016</v>
      </c>
    </row>
    <row r="823" spans="1:17" ht="11.25" customHeight="1">
      <c r="A823" s="20" t="s">
        <v>134</v>
      </c>
      <c r="B823" s="20" t="s">
        <v>72</v>
      </c>
      <c r="C823" s="20" t="s">
        <v>340</v>
      </c>
      <c r="D823" s="20" t="s">
        <v>50</v>
      </c>
      <c r="E823" s="41">
        <v>2</v>
      </c>
      <c r="G823" s="30">
        <v>42649</v>
      </c>
      <c r="H823" s="30">
        <v>42651</v>
      </c>
      <c r="I823" s="46"/>
      <c r="J823" s="52"/>
      <c r="L823" s="40">
        <v>1</v>
      </c>
      <c r="M823" s="34" t="s">
        <v>336</v>
      </c>
      <c r="N823" s="51" t="s">
        <v>572</v>
      </c>
      <c r="O823" s="44">
        <f t="shared" si="246"/>
        <v>1</v>
      </c>
      <c r="P823" s="44">
        <f t="shared" si="247"/>
        <v>10</v>
      </c>
      <c r="Q823" s="44">
        <f t="shared" si="248"/>
        <v>2016</v>
      </c>
    </row>
    <row r="824" spans="1:17" ht="11.25" customHeight="1">
      <c r="A824" s="20" t="s">
        <v>134</v>
      </c>
      <c r="B824" s="20" t="s">
        <v>72</v>
      </c>
      <c r="C824" s="20" t="s">
        <v>303</v>
      </c>
      <c r="D824" s="20" t="s">
        <v>50</v>
      </c>
      <c r="E824" s="41">
        <v>1</v>
      </c>
      <c r="G824" s="30">
        <v>42649</v>
      </c>
      <c r="H824" s="30">
        <v>42656</v>
      </c>
      <c r="I824" s="46"/>
      <c r="J824" s="52"/>
      <c r="L824" s="40">
        <v>1</v>
      </c>
      <c r="M824" s="34" t="s">
        <v>336</v>
      </c>
      <c r="N824" s="51" t="s">
        <v>572</v>
      </c>
      <c r="O824" s="44">
        <f t="shared" si="246"/>
        <v>1</v>
      </c>
      <c r="P824" s="44">
        <f t="shared" si="247"/>
        <v>10</v>
      </c>
      <c r="Q824" s="44">
        <f t="shared" si="248"/>
        <v>2016</v>
      </c>
    </row>
    <row r="825" spans="1:17" ht="11.25" customHeight="1">
      <c r="A825" s="20" t="s">
        <v>134</v>
      </c>
      <c r="B825" s="20" t="s">
        <v>78</v>
      </c>
      <c r="C825" s="20" t="s">
        <v>344</v>
      </c>
      <c r="D825" s="20" t="s">
        <v>160</v>
      </c>
      <c r="E825" s="41">
        <v>1</v>
      </c>
      <c r="G825" s="30">
        <v>42649</v>
      </c>
      <c r="H825" s="30">
        <v>42653</v>
      </c>
      <c r="I825" s="46"/>
      <c r="J825" s="52"/>
      <c r="L825" s="40">
        <v>1</v>
      </c>
      <c r="M825" s="34" t="s">
        <v>336</v>
      </c>
      <c r="N825" s="51" t="s">
        <v>572</v>
      </c>
      <c r="O825" s="44">
        <f t="shared" ref="O825:O831" si="252">IF(DAY(G825)&lt;=10,1,IF(DAY(G825)&gt;20,3,2))</f>
        <v>1</v>
      </c>
      <c r="P825" s="44">
        <f t="shared" ref="P825:P831" si="253">MONTH(G825)</f>
        <v>10</v>
      </c>
      <c r="Q825" s="44">
        <f t="shared" ref="Q825:Q831" si="254">YEAR(G825)</f>
        <v>2016</v>
      </c>
    </row>
    <row r="826" spans="1:17" ht="11.25" customHeight="1">
      <c r="A826" s="20" t="s">
        <v>134</v>
      </c>
      <c r="B826" s="20" t="s">
        <v>78</v>
      </c>
      <c r="C826" s="20" t="s">
        <v>345</v>
      </c>
      <c r="D826" s="20" t="s">
        <v>160</v>
      </c>
      <c r="E826" s="41">
        <v>3</v>
      </c>
      <c r="G826" s="30">
        <v>42649</v>
      </c>
      <c r="H826" s="30">
        <v>42652</v>
      </c>
      <c r="I826" s="46"/>
      <c r="J826" s="52"/>
      <c r="L826" s="40">
        <v>1</v>
      </c>
      <c r="M826" s="34" t="s">
        <v>336</v>
      </c>
      <c r="N826" s="51" t="s">
        <v>572</v>
      </c>
      <c r="O826" s="44">
        <f t="shared" si="252"/>
        <v>1</v>
      </c>
      <c r="P826" s="44">
        <f t="shared" si="253"/>
        <v>10</v>
      </c>
      <c r="Q826" s="44">
        <f t="shared" si="254"/>
        <v>2016</v>
      </c>
    </row>
    <row r="827" spans="1:17" ht="11.25" customHeight="1">
      <c r="A827" s="20" t="s">
        <v>134</v>
      </c>
      <c r="B827" s="20" t="s">
        <v>81</v>
      </c>
      <c r="C827" s="20" t="s">
        <v>226</v>
      </c>
      <c r="D827" s="20" t="s">
        <v>268</v>
      </c>
      <c r="E827" s="41">
        <v>1</v>
      </c>
      <c r="G827" s="30">
        <v>42649</v>
      </c>
      <c r="H827" s="30"/>
      <c r="I827" s="46"/>
      <c r="J827" s="52"/>
      <c r="L827" s="40">
        <v>1</v>
      </c>
      <c r="M827" s="34" t="s">
        <v>336</v>
      </c>
      <c r="N827" s="51" t="s">
        <v>572</v>
      </c>
      <c r="O827" s="44">
        <f t="shared" si="252"/>
        <v>1</v>
      </c>
      <c r="P827" s="44">
        <f t="shared" si="253"/>
        <v>10</v>
      </c>
      <c r="Q827" s="44">
        <f t="shared" si="254"/>
        <v>2016</v>
      </c>
    </row>
    <row r="828" spans="1:17" ht="11.25" customHeight="1">
      <c r="A828" s="20" t="s">
        <v>134</v>
      </c>
      <c r="B828" s="20" t="s">
        <v>81</v>
      </c>
      <c r="C828" s="20" t="s">
        <v>212</v>
      </c>
      <c r="D828" s="20" t="s">
        <v>234</v>
      </c>
      <c r="E828" s="41">
        <v>1</v>
      </c>
      <c r="G828" s="30">
        <v>42649</v>
      </c>
      <c r="H828" s="30"/>
      <c r="I828" s="46"/>
      <c r="J828" s="52"/>
      <c r="L828" s="40">
        <v>1</v>
      </c>
      <c r="M828" s="34" t="s">
        <v>336</v>
      </c>
      <c r="N828" s="51" t="s">
        <v>572</v>
      </c>
      <c r="O828" s="44">
        <f t="shared" si="252"/>
        <v>1</v>
      </c>
      <c r="P828" s="44">
        <f t="shared" si="253"/>
        <v>10</v>
      </c>
      <c r="Q828" s="44">
        <f t="shared" si="254"/>
        <v>2016</v>
      </c>
    </row>
    <row r="829" spans="1:17" ht="11.25" customHeight="1">
      <c r="A829" s="20" t="s">
        <v>134</v>
      </c>
      <c r="B829" s="20" t="s">
        <v>81</v>
      </c>
      <c r="C829" s="20" t="s">
        <v>205</v>
      </c>
      <c r="D829" s="20" t="s">
        <v>234</v>
      </c>
      <c r="E829" s="41">
        <v>2</v>
      </c>
      <c r="G829" s="30">
        <v>42649</v>
      </c>
      <c r="H829" s="30"/>
      <c r="I829" s="46"/>
      <c r="J829" s="52"/>
      <c r="L829" s="40">
        <v>1</v>
      </c>
      <c r="M829" s="34" t="s">
        <v>336</v>
      </c>
      <c r="N829" s="51" t="s">
        <v>572</v>
      </c>
      <c r="O829" s="44">
        <f t="shared" si="252"/>
        <v>1</v>
      </c>
      <c r="P829" s="44">
        <f t="shared" si="253"/>
        <v>10</v>
      </c>
      <c r="Q829" s="44">
        <f t="shared" si="254"/>
        <v>2016</v>
      </c>
    </row>
    <row r="830" spans="1:17" ht="11.25" customHeight="1">
      <c r="A830" s="20" t="s">
        <v>134</v>
      </c>
      <c r="B830" s="20" t="s">
        <v>81</v>
      </c>
      <c r="C830" s="20" t="s">
        <v>146</v>
      </c>
      <c r="E830" s="41">
        <v>1</v>
      </c>
      <c r="F830" s="54"/>
      <c r="G830" s="30">
        <v>42649</v>
      </c>
      <c r="H830" s="30">
        <v>42656</v>
      </c>
      <c r="I830" s="46"/>
      <c r="J830" s="52"/>
      <c r="L830" s="40">
        <v>1</v>
      </c>
      <c r="M830" s="34" t="s">
        <v>336</v>
      </c>
      <c r="N830" s="51" t="s">
        <v>572</v>
      </c>
      <c r="O830" s="44">
        <f t="shared" si="252"/>
        <v>1</v>
      </c>
      <c r="P830" s="44">
        <f t="shared" si="253"/>
        <v>10</v>
      </c>
      <c r="Q830" s="44">
        <f t="shared" si="254"/>
        <v>2016</v>
      </c>
    </row>
    <row r="831" spans="1:17" ht="11.25" customHeight="1">
      <c r="A831" s="20" t="s">
        <v>134</v>
      </c>
      <c r="B831" s="20" t="s">
        <v>81</v>
      </c>
      <c r="C831" s="20" t="s">
        <v>146</v>
      </c>
      <c r="E831" s="41">
        <v>3</v>
      </c>
      <c r="F831" s="54"/>
      <c r="G831" s="30">
        <v>42650</v>
      </c>
      <c r="H831" s="30">
        <v>42651</v>
      </c>
      <c r="I831" s="46"/>
      <c r="J831" s="52"/>
      <c r="L831" s="40">
        <v>1</v>
      </c>
      <c r="M831" s="34" t="s">
        <v>336</v>
      </c>
      <c r="N831" s="51" t="s">
        <v>572</v>
      </c>
      <c r="O831" s="44">
        <f t="shared" si="252"/>
        <v>1</v>
      </c>
      <c r="P831" s="44">
        <f t="shared" si="253"/>
        <v>10</v>
      </c>
      <c r="Q831" s="44">
        <f t="shared" si="254"/>
        <v>2016</v>
      </c>
    </row>
    <row r="832" spans="1:17" ht="11.25" customHeight="1">
      <c r="A832" s="20" t="s">
        <v>134</v>
      </c>
      <c r="B832" s="20" t="s">
        <v>74</v>
      </c>
      <c r="C832" s="20" t="s">
        <v>51</v>
      </c>
      <c r="E832" s="41">
        <v>1</v>
      </c>
      <c r="F832" s="28" t="s">
        <v>267</v>
      </c>
      <c r="G832" s="30">
        <v>42650</v>
      </c>
      <c r="H832" s="30">
        <v>42662</v>
      </c>
      <c r="I832" s="46"/>
      <c r="J832" s="52"/>
      <c r="L832" s="40">
        <v>1</v>
      </c>
      <c r="M832" s="34" t="s">
        <v>333</v>
      </c>
      <c r="N832" s="51" t="s">
        <v>572</v>
      </c>
      <c r="O832" s="44">
        <f t="shared" si="246"/>
        <v>1</v>
      </c>
      <c r="P832" s="44">
        <f t="shared" si="247"/>
        <v>10</v>
      </c>
      <c r="Q832" s="44">
        <f t="shared" si="248"/>
        <v>2016</v>
      </c>
    </row>
    <row r="833" spans="1:17" ht="11.25" customHeight="1">
      <c r="A833" s="20" t="s">
        <v>134</v>
      </c>
      <c r="B833" s="20" t="s">
        <v>81</v>
      </c>
      <c r="C833" s="20" t="s">
        <v>177</v>
      </c>
      <c r="E833" s="41">
        <v>1</v>
      </c>
      <c r="G833" s="30">
        <v>42650</v>
      </c>
      <c r="H833" s="30"/>
      <c r="I833" s="46"/>
      <c r="J833" s="52"/>
      <c r="L833" s="40">
        <v>1</v>
      </c>
      <c r="M833" s="34" t="s">
        <v>336</v>
      </c>
      <c r="N833" s="51" t="s">
        <v>572</v>
      </c>
      <c r="O833" s="44">
        <f>IF(DAY(G833)&lt;=10,1,IF(DAY(G833)&gt;20,3,2))</f>
        <v>1</v>
      </c>
      <c r="P833" s="44">
        <f>MONTH(G833)</f>
        <v>10</v>
      </c>
      <c r="Q833" s="44">
        <f>YEAR(G833)</f>
        <v>2016</v>
      </c>
    </row>
    <row r="834" spans="1:17" ht="11.25" customHeight="1">
      <c r="A834" s="20" t="s">
        <v>134</v>
      </c>
      <c r="B834" s="20" t="s">
        <v>81</v>
      </c>
      <c r="C834" s="20" t="s">
        <v>355</v>
      </c>
      <c r="D834" s="20" t="s">
        <v>268</v>
      </c>
      <c r="E834" s="41">
        <v>2</v>
      </c>
      <c r="G834" s="30">
        <v>42650</v>
      </c>
      <c r="H834" s="30">
        <v>42651</v>
      </c>
      <c r="I834" s="46"/>
      <c r="J834" s="52"/>
      <c r="L834" s="40">
        <v>1</v>
      </c>
      <c r="M834" s="34" t="s">
        <v>336</v>
      </c>
      <c r="N834" s="51" t="s">
        <v>572</v>
      </c>
      <c r="O834" s="44">
        <f>IF(DAY(G834)&lt;=10,1,IF(DAY(G834)&gt;20,3,2))</f>
        <v>1</v>
      </c>
      <c r="P834" s="44">
        <f>MONTH(G834)</f>
        <v>10</v>
      </c>
      <c r="Q834" s="44">
        <f>YEAR(G834)</f>
        <v>2016</v>
      </c>
    </row>
    <row r="835" spans="1:17" ht="11.25" customHeight="1">
      <c r="A835" s="20" t="s">
        <v>134</v>
      </c>
      <c r="B835" s="20" t="s">
        <v>81</v>
      </c>
      <c r="C835" s="20" t="s">
        <v>179</v>
      </c>
      <c r="D835" s="20" t="s">
        <v>268</v>
      </c>
      <c r="E835" s="41">
        <v>1</v>
      </c>
      <c r="G835" s="30">
        <v>42650</v>
      </c>
      <c r="H835" s="30"/>
      <c r="I835" s="46"/>
      <c r="J835" s="52"/>
      <c r="L835" s="40">
        <v>1</v>
      </c>
      <c r="M835" s="34" t="s">
        <v>336</v>
      </c>
      <c r="N835" s="51" t="s">
        <v>572</v>
      </c>
      <c r="O835" s="44">
        <f>IF(DAY(G835)&lt;=10,1,IF(DAY(G835)&gt;20,3,2))</f>
        <v>1</v>
      </c>
      <c r="P835" s="44">
        <f>MONTH(G835)</f>
        <v>10</v>
      </c>
      <c r="Q835" s="44">
        <f>YEAR(G835)</f>
        <v>2016</v>
      </c>
    </row>
    <row r="836" spans="1:17" ht="11.25" customHeight="1">
      <c r="A836" s="20" t="s">
        <v>134</v>
      </c>
      <c r="B836" s="20" t="s">
        <v>81</v>
      </c>
      <c r="C836" s="20" t="s">
        <v>229</v>
      </c>
      <c r="D836" s="20" t="s">
        <v>268</v>
      </c>
      <c r="E836" s="41">
        <v>1</v>
      </c>
      <c r="G836" s="30">
        <v>42650</v>
      </c>
      <c r="H836" s="30">
        <v>42663</v>
      </c>
      <c r="I836" s="46"/>
      <c r="J836" s="52"/>
      <c r="L836" s="40">
        <v>1</v>
      </c>
      <c r="M836" s="34" t="s">
        <v>336</v>
      </c>
      <c r="N836" s="51" t="s">
        <v>572</v>
      </c>
      <c r="O836" s="44">
        <f>IF(DAY(G836)&lt;=10,1,IF(DAY(G836)&gt;20,3,2))</f>
        <v>1</v>
      </c>
      <c r="P836" s="44">
        <f>MONTH(G836)</f>
        <v>10</v>
      </c>
      <c r="Q836" s="44">
        <f>YEAR(G836)</f>
        <v>2016</v>
      </c>
    </row>
    <row r="837" spans="1:17" ht="11.25" customHeight="1">
      <c r="A837" s="20" t="s">
        <v>134</v>
      </c>
      <c r="B837" s="20" t="s">
        <v>78</v>
      </c>
      <c r="C837" s="20" t="s">
        <v>349</v>
      </c>
      <c r="D837" s="20" t="s">
        <v>350</v>
      </c>
      <c r="E837" s="41">
        <v>1</v>
      </c>
      <c r="G837" s="30">
        <v>42651</v>
      </c>
      <c r="H837" s="30"/>
      <c r="I837" s="46"/>
      <c r="J837" s="52"/>
      <c r="L837" s="40">
        <v>1</v>
      </c>
      <c r="M837" s="34" t="s">
        <v>336</v>
      </c>
      <c r="N837" s="51" t="s">
        <v>572</v>
      </c>
      <c r="O837" s="44">
        <f>IF(DAY(G837)&lt;=10,1,IF(DAY(G837)&gt;20,3,2))</f>
        <v>1</v>
      </c>
      <c r="P837" s="44">
        <f>MONTH(G837)</f>
        <v>10</v>
      </c>
      <c r="Q837" s="44">
        <f>YEAR(G837)</f>
        <v>2016</v>
      </c>
    </row>
    <row r="838" spans="1:17" ht="11.25" customHeight="1">
      <c r="A838" s="20" t="s">
        <v>134</v>
      </c>
      <c r="B838" s="20" t="s">
        <v>74</v>
      </c>
      <c r="C838" s="20" t="s">
        <v>51</v>
      </c>
      <c r="E838" s="41">
        <v>2</v>
      </c>
      <c r="G838" s="30">
        <v>42651</v>
      </c>
      <c r="H838" s="30">
        <v>42654</v>
      </c>
      <c r="I838" s="46"/>
      <c r="J838" s="52"/>
      <c r="L838" s="40">
        <v>1</v>
      </c>
      <c r="M838" s="34" t="s">
        <v>333</v>
      </c>
      <c r="N838" s="51" t="s">
        <v>572</v>
      </c>
      <c r="O838" s="44">
        <f t="shared" si="246"/>
        <v>1</v>
      </c>
      <c r="P838" s="44">
        <f t="shared" si="247"/>
        <v>10</v>
      </c>
      <c r="Q838" s="44">
        <f t="shared" si="248"/>
        <v>2016</v>
      </c>
    </row>
    <row r="839" spans="1:17" ht="11.25" customHeight="1">
      <c r="A839" s="20" t="s">
        <v>134</v>
      </c>
      <c r="B839" s="20" t="s">
        <v>78</v>
      </c>
      <c r="C839" s="20" t="s">
        <v>346</v>
      </c>
      <c r="D839" s="20" t="s">
        <v>160</v>
      </c>
      <c r="E839" s="41">
        <v>3</v>
      </c>
      <c r="G839" s="30">
        <v>42651</v>
      </c>
      <c r="H839" s="30">
        <v>42654</v>
      </c>
      <c r="I839" s="46"/>
      <c r="J839" s="52"/>
      <c r="L839" s="40">
        <v>1</v>
      </c>
      <c r="M839" s="34" t="s">
        <v>336</v>
      </c>
      <c r="N839" s="51" t="s">
        <v>572</v>
      </c>
      <c r="O839" s="44">
        <f>IF(DAY(G839)&lt;=10,1,IF(DAY(G839)&gt;20,3,2))</f>
        <v>1</v>
      </c>
      <c r="P839" s="44">
        <f>MONTH(G839)</f>
        <v>10</v>
      </c>
      <c r="Q839" s="44">
        <f>YEAR(G839)</f>
        <v>2016</v>
      </c>
    </row>
    <row r="840" spans="1:17" ht="11.25" customHeight="1">
      <c r="A840" s="20" t="s">
        <v>134</v>
      </c>
      <c r="B840" s="20" t="s">
        <v>81</v>
      </c>
      <c r="C840" s="20" t="s">
        <v>356</v>
      </c>
      <c r="D840" s="20" t="s">
        <v>268</v>
      </c>
      <c r="E840" s="41">
        <v>1</v>
      </c>
      <c r="G840" s="30">
        <v>42651</v>
      </c>
      <c r="H840" s="30">
        <v>42652</v>
      </c>
      <c r="I840" s="46"/>
      <c r="J840" s="52"/>
      <c r="L840" s="40">
        <v>1</v>
      </c>
      <c r="M840" s="34" t="s">
        <v>336</v>
      </c>
      <c r="N840" s="51" t="s">
        <v>572</v>
      </c>
      <c r="O840" s="44">
        <f>IF(DAY(G840)&lt;=10,1,IF(DAY(G840)&gt;20,3,2))</f>
        <v>1</v>
      </c>
      <c r="P840" s="44">
        <f>MONTH(G840)</f>
        <v>10</v>
      </c>
      <c r="Q840" s="44">
        <f>YEAR(G840)</f>
        <v>2016</v>
      </c>
    </row>
    <row r="841" spans="1:17" ht="11.25" customHeight="1">
      <c r="A841" s="20" t="s">
        <v>134</v>
      </c>
      <c r="B841" s="20" t="s">
        <v>81</v>
      </c>
      <c r="C841" s="20" t="s">
        <v>188</v>
      </c>
      <c r="D841" s="20" t="s">
        <v>268</v>
      </c>
      <c r="E841" s="41">
        <v>1</v>
      </c>
      <c r="G841" s="30">
        <v>42651</v>
      </c>
      <c r="H841" s="30">
        <v>42652</v>
      </c>
      <c r="I841" s="46"/>
      <c r="J841" s="52"/>
      <c r="L841" s="40">
        <v>1</v>
      </c>
      <c r="M841" s="34" t="s">
        <v>336</v>
      </c>
      <c r="N841" s="51" t="s">
        <v>572</v>
      </c>
      <c r="O841" s="44">
        <f>IF(DAY(G841)&lt;=10,1,IF(DAY(G841)&gt;20,3,2))</f>
        <v>1</v>
      </c>
      <c r="P841" s="44">
        <f>MONTH(G841)</f>
        <v>10</v>
      </c>
      <c r="Q841" s="44">
        <f>YEAR(G841)</f>
        <v>2016</v>
      </c>
    </row>
    <row r="842" spans="1:17" ht="11.25" customHeight="1">
      <c r="A842" s="20" t="s">
        <v>134</v>
      </c>
      <c r="B842" s="20" t="s">
        <v>78</v>
      </c>
      <c r="C842" s="20" t="s">
        <v>351</v>
      </c>
      <c r="D842" s="20" t="s">
        <v>268</v>
      </c>
      <c r="E842" s="41">
        <v>2</v>
      </c>
      <c r="G842" s="30">
        <v>42652</v>
      </c>
      <c r="H842" s="30"/>
      <c r="I842" s="46"/>
      <c r="J842" s="52"/>
      <c r="L842" s="40">
        <v>1</v>
      </c>
      <c r="M842" s="34" t="s">
        <v>336</v>
      </c>
      <c r="N842" s="51" t="s">
        <v>572</v>
      </c>
      <c r="O842" s="44">
        <f>IF(DAY(G842)&lt;=10,1,IF(DAY(G842)&gt;20,3,2))</f>
        <v>1</v>
      </c>
      <c r="P842" s="44">
        <f>MONTH(G842)</f>
        <v>10</v>
      </c>
      <c r="Q842" s="44">
        <f>YEAR(G842)</f>
        <v>2016</v>
      </c>
    </row>
    <row r="843" spans="1:17" ht="11.25" customHeight="1">
      <c r="A843" s="20" t="s">
        <v>134</v>
      </c>
      <c r="B843" s="20" t="s">
        <v>72</v>
      </c>
      <c r="C843" s="20" t="s">
        <v>341</v>
      </c>
      <c r="D843" s="20" t="s">
        <v>50</v>
      </c>
      <c r="E843" s="41">
        <v>1</v>
      </c>
      <c r="G843" s="30">
        <v>42652</v>
      </c>
      <c r="H843" s="30">
        <v>42660</v>
      </c>
      <c r="I843" s="46"/>
      <c r="J843" s="52"/>
      <c r="L843" s="40">
        <v>1</v>
      </c>
      <c r="M843" s="34" t="s">
        <v>336</v>
      </c>
      <c r="N843" s="51" t="s">
        <v>572</v>
      </c>
      <c r="O843" s="44">
        <f t="shared" si="246"/>
        <v>1</v>
      </c>
      <c r="P843" s="44">
        <f t="shared" si="247"/>
        <v>10</v>
      </c>
      <c r="Q843" s="44">
        <f t="shared" si="248"/>
        <v>2016</v>
      </c>
    </row>
    <row r="844" spans="1:17" ht="11.25" customHeight="1">
      <c r="A844" s="20" t="s">
        <v>134</v>
      </c>
      <c r="B844" s="20" t="s">
        <v>81</v>
      </c>
      <c r="C844" s="20" t="s">
        <v>357</v>
      </c>
      <c r="D844" s="20" t="s">
        <v>268</v>
      </c>
      <c r="E844" s="41">
        <v>1</v>
      </c>
      <c r="G844" s="30">
        <v>42652</v>
      </c>
      <c r="H844" s="30">
        <v>42662</v>
      </c>
      <c r="I844" s="46"/>
      <c r="J844" s="52"/>
      <c r="L844" s="40">
        <v>1</v>
      </c>
      <c r="M844" s="34" t="s">
        <v>336</v>
      </c>
      <c r="N844" s="51" t="s">
        <v>572</v>
      </c>
      <c r="O844" s="44">
        <f>IF(DAY(G844)&lt;=10,1,IF(DAY(G844)&gt;20,3,2))</f>
        <v>1</v>
      </c>
      <c r="P844" s="44">
        <f>MONTH(G844)</f>
        <v>10</v>
      </c>
      <c r="Q844" s="44">
        <f>YEAR(G844)</f>
        <v>2016</v>
      </c>
    </row>
    <row r="845" spans="1:17" ht="11.25" customHeight="1">
      <c r="A845" s="20" t="s">
        <v>134</v>
      </c>
      <c r="B845" s="20" t="s">
        <v>81</v>
      </c>
      <c r="C845" s="20" t="s">
        <v>357</v>
      </c>
      <c r="D845" s="20" t="s">
        <v>268</v>
      </c>
      <c r="E845" s="41">
        <v>1</v>
      </c>
      <c r="G845" s="30">
        <v>42652</v>
      </c>
      <c r="H845" s="30">
        <v>42655</v>
      </c>
      <c r="I845" s="46"/>
      <c r="J845" s="52"/>
      <c r="L845" s="40">
        <v>1</v>
      </c>
      <c r="M845" s="34" t="s">
        <v>336</v>
      </c>
      <c r="N845" s="51" t="s">
        <v>572</v>
      </c>
      <c r="O845" s="44">
        <f>IF(DAY(G845)&lt;=10,1,IF(DAY(G845)&gt;20,3,2))</f>
        <v>1</v>
      </c>
      <c r="P845" s="44">
        <f>MONTH(G845)</f>
        <v>10</v>
      </c>
      <c r="Q845" s="44">
        <f>YEAR(G845)</f>
        <v>2016</v>
      </c>
    </row>
    <row r="846" spans="1:17" ht="11.25" customHeight="1">
      <c r="A846" s="20" t="s">
        <v>134</v>
      </c>
      <c r="B846" s="20" t="s">
        <v>81</v>
      </c>
      <c r="C846" s="20" t="s">
        <v>358</v>
      </c>
      <c r="D846" s="20" t="s">
        <v>268</v>
      </c>
      <c r="E846" s="41">
        <v>1</v>
      </c>
      <c r="G846" s="30">
        <v>42652</v>
      </c>
      <c r="H846" s="30"/>
      <c r="I846" s="46"/>
      <c r="J846" s="52"/>
      <c r="L846" s="40">
        <v>1</v>
      </c>
      <c r="M846" s="34" t="s">
        <v>336</v>
      </c>
      <c r="N846" s="51" t="s">
        <v>572</v>
      </c>
      <c r="O846" s="44">
        <f>IF(DAY(G846)&lt;=10,1,IF(DAY(G846)&gt;20,3,2))</f>
        <v>1</v>
      </c>
      <c r="P846" s="44">
        <f>MONTH(G846)</f>
        <v>10</v>
      </c>
      <c r="Q846" s="44">
        <f>YEAR(G846)</f>
        <v>2016</v>
      </c>
    </row>
    <row r="847" spans="1:17" ht="11.25" customHeight="1">
      <c r="A847" s="20" t="s">
        <v>134</v>
      </c>
      <c r="B847" s="20" t="s">
        <v>81</v>
      </c>
      <c r="C847" s="20" t="s">
        <v>359</v>
      </c>
      <c r="D847" s="20" t="s">
        <v>268</v>
      </c>
      <c r="E847" s="41">
        <v>1</v>
      </c>
      <c r="G847" s="30">
        <v>42652</v>
      </c>
      <c r="H847" s="30">
        <v>42657</v>
      </c>
      <c r="I847" s="46"/>
      <c r="J847" s="52"/>
      <c r="L847" s="40">
        <v>1</v>
      </c>
      <c r="M847" s="34" t="s">
        <v>336</v>
      </c>
      <c r="N847" s="51" t="s">
        <v>572</v>
      </c>
      <c r="O847" s="44">
        <f>IF(DAY(G847)&lt;=10,1,IF(DAY(G847)&gt;20,3,2))</f>
        <v>1</v>
      </c>
      <c r="P847" s="44">
        <f>MONTH(G847)</f>
        <v>10</v>
      </c>
      <c r="Q847" s="44">
        <f>YEAR(G847)</f>
        <v>2016</v>
      </c>
    </row>
    <row r="848" spans="1:17" ht="11.25" customHeight="1">
      <c r="A848" s="20" t="s">
        <v>134</v>
      </c>
      <c r="B848" s="20" t="s">
        <v>79</v>
      </c>
      <c r="C848" s="20" t="s">
        <v>420</v>
      </c>
      <c r="D848" s="20" t="s">
        <v>411</v>
      </c>
      <c r="E848" s="41">
        <v>1</v>
      </c>
      <c r="F848" s="28" t="s">
        <v>332</v>
      </c>
      <c r="G848" s="30">
        <v>42653</v>
      </c>
      <c r="H848" s="30"/>
      <c r="I848" s="46"/>
      <c r="J848" s="52"/>
      <c r="L848" s="40">
        <v>1</v>
      </c>
      <c r="M848" s="34" t="s">
        <v>333</v>
      </c>
      <c r="N848" s="51" t="s">
        <v>572</v>
      </c>
      <c r="O848" s="44">
        <f t="shared" si="246"/>
        <v>1</v>
      </c>
      <c r="P848" s="44">
        <f t="shared" si="247"/>
        <v>10</v>
      </c>
      <c r="Q848" s="44">
        <f t="shared" si="248"/>
        <v>2016</v>
      </c>
    </row>
    <row r="849" spans="1:17" ht="11.25" customHeight="1">
      <c r="A849" s="20" t="s">
        <v>134</v>
      </c>
      <c r="B849" s="20" t="s">
        <v>72</v>
      </c>
      <c r="C849" s="20" t="s">
        <v>341</v>
      </c>
      <c r="D849" s="20" t="s">
        <v>50</v>
      </c>
      <c r="E849" s="41">
        <v>1</v>
      </c>
      <c r="G849" s="30">
        <v>42653</v>
      </c>
      <c r="H849" s="30">
        <v>42668</v>
      </c>
      <c r="I849" s="46"/>
      <c r="J849" s="52"/>
      <c r="L849" s="40">
        <v>1</v>
      </c>
      <c r="M849" s="34" t="s">
        <v>336</v>
      </c>
      <c r="N849" s="51" t="s">
        <v>572</v>
      </c>
      <c r="O849" s="44">
        <f t="shared" si="246"/>
        <v>1</v>
      </c>
      <c r="P849" s="44">
        <f t="shared" si="247"/>
        <v>10</v>
      </c>
      <c r="Q849" s="44">
        <f t="shared" si="248"/>
        <v>2016</v>
      </c>
    </row>
    <row r="850" spans="1:17" ht="11.25" customHeight="1">
      <c r="A850" s="20" t="s">
        <v>134</v>
      </c>
      <c r="B850" s="20" t="s">
        <v>81</v>
      </c>
      <c r="C850" s="20" t="s">
        <v>551</v>
      </c>
      <c r="D850" s="20" t="s">
        <v>268</v>
      </c>
      <c r="E850" s="41">
        <v>1</v>
      </c>
      <c r="G850" s="30">
        <v>42653</v>
      </c>
      <c r="H850" s="30">
        <v>42660</v>
      </c>
      <c r="I850" s="46"/>
      <c r="J850" s="52"/>
      <c r="L850" s="40">
        <v>1</v>
      </c>
      <c r="M850" s="34" t="s">
        <v>336</v>
      </c>
      <c r="N850" s="51" t="s">
        <v>572</v>
      </c>
      <c r="O850" s="44">
        <f>IF(DAY(G850)&lt;=10,1,IF(DAY(G850)&gt;20,3,2))</f>
        <v>1</v>
      </c>
      <c r="P850" s="44">
        <f>MONTH(G850)</f>
        <v>10</v>
      </c>
      <c r="Q850" s="44">
        <f>YEAR(G850)</f>
        <v>2016</v>
      </c>
    </row>
    <row r="851" spans="1:17" ht="11.25" customHeight="1">
      <c r="A851" s="20" t="s">
        <v>134</v>
      </c>
      <c r="B851" s="20" t="s">
        <v>72</v>
      </c>
      <c r="C851" s="20" t="s">
        <v>342</v>
      </c>
      <c r="D851" s="20" t="s">
        <v>50</v>
      </c>
      <c r="E851" s="41">
        <v>1</v>
      </c>
      <c r="G851" s="30">
        <v>42654</v>
      </c>
      <c r="H851" s="30">
        <v>42656</v>
      </c>
      <c r="I851" s="46"/>
      <c r="J851" s="52"/>
      <c r="L851" s="40">
        <v>1</v>
      </c>
      <c r="M851" s="34" t="s">
        <v>336</v>
      </c>
      <c r="N851" s="51" t="s">
        <v>572</v>
      </c>
      <c r="O851" s="44">
        <f t="shared" si="246"/>
        <v>2</v>
      </c>
      <c r="P851" s="44">
        <f t="shared" si="247"/>
        <v>10</v>
      </c>
      <c r="Q851" s="44">
        <f t="shared" si="248"/>
        <v>2016</v>
      </c>
    </row>
    <row r="852" spans="1:17" ht="11.25" customHeight="1">
      <c r="A852" s="20" t="s">
        <v>134</v>
      </c>
      <c r="B852" s="20" t="s">
        <v>81</v>
      </c>
      <c r="C852" s="20" t="s">
        <v>194</v>
      </c>
      <c r="D852" s="20" t="s">
        <v>268</v>
      </c>
      <c r="E852" s="41">
        <v>1</v>
      </c>
      <c r="G852" s="30">
        <v>42654</v>
      </c>
      <c r="H852" s="30"/>
      <c r="I852" s="46"/>
      <c r="J852" s="52"/>
      <c r="L852" s="40">
        <v>1</v>
      </c>
      <c r="M852" s="34" t="s">
        <v>336</v>
      </c>
      <c r="N852" s="51" t="s">
        <v>572</v>
      </c>
      <c r="O852" s="44">
        <f t="shared" ref="O852:O863" si="255">IF(DAY(G852)&lt;=10,1,IF(DAY(G852)&gt;20,3,2))</f>
        <v>2</v>
      </c>
      <c r="P852" s="44">
        <f t="shared" ref="P852:P863" si="256">MONTH(G852)</f>
        <v>10</v>
      </c>
      <c r="Q852" s="44">
        <f t="shared" ref="Q852:Q863" si="257">YEAR(G852)</f>
        <v>2016</v>
      </c>
    </row>
    <row r="853" spans="1:17" ht="11.25" customHeight="1">
      <c r="A853" s="20" t="s">
        <v>134</v>
      </c>
      <c r="B853" s="20" t="s">
        <v>81</v>
      </c>
      <c r="C853" s="20" t="s">
        <v>318</v>
      </c>
      <c r="D853" s="20" t="s">
        <v>268</v>
      </c>
      <c r="E853" s="41">
        <v>2</v>
      </c>
      <c r="G853" s="30">
        <v>42654</v>
      </c>
      <c r="H853" s="30">
        <v>42655</v>
      </c>
      <c r="I853" s="46"/>
      <c r="J853" s="52"/>
      <c r="L853" s="40">
        <v>1</v>
      </c>
      <c r="M853" s="34" t="s">
        <v>336</v>
      </c>
      <c r="N853" s="51" t="s">
        <v>572</v>
      </c>
      <c r="O853" s="44">
        <f t="shared" si="255"/>
        <v>2</v>
      </c>
      <c r="P853" s="44">
        <f t="shared" si="256"/>
        <v>10</v>
      </c>
      <c r="Q853" s="44">
        <f t="shared" si="257"/>
        <v>2016</v>
      </c>
    </row>
    <row r="854" spans="1:17" ht="11.25" customHeight="1">
      <c r="A854" s="20" t="s">
        <v>134</v>
      </c>
      <c r="B854" s="20" t="s">
        <v>81</v>
      </c>
      <c r="C854" s="20" t="s">
        <v>360</v>
      </c>
      <c r="D854" s="20" t="s">
        <v>232</v>
      </c>
      <c r="E854" s="41">
        <v>1</v>
      </c>
      <c r="G854" s="30">
        <v>42654</v>
      </c>
      <c r="H854" s="30"/>
      <c r="I854" s="46"/>
      <c r="J854" s="52"/>
      <c r="L854" s="40">
        <v>1</v>
      </c>
      <c r="M854" s="34" t="s">
        <v>336</v>
      </c>
      <c r="N854" s="51" t="s">
        <v>572</v>
      </c>
      <c r="O854" s="44">
        <f t="shared" si="255"/>
        <v>2</v>
      </c>
      <c r="P854" s="44">
        <f t="shared" si="256"/>
        <v>10</v>
      </c>
      <c r="Q854" s="44">
        <f t="shared" si="257"/>
        <v>2016</v>
      </c>
    </row>
    <row r="855" spans="1:17" ht="11.25" customHeight="1">
      <c r="A855" s="20" t="s">
        <v>134</v>
      </c>
      <c r="B855" s="20" t="s">
        <v>78</v>
      </c>
      <c r="C855" s="20" t="s">
        <v>347</v>
      </c>
      <c r="D855" s="20" t="s">
        <v>160</v>
      </c>
      <c r="E855" s="41">
        <v>1</v>
      </c>
      <c r="G855" s="30">
        <v>42655</v>
      </c>
      <c r="H855" s="30">
        <v>42660</v>
      </c>
      <c r="I855" s="46"/>
      <c r="J855" s="52"/>
      <c r="L855" s="40">
        <v>1</v>
      </c>
      <c r="M855" s="34" t="s">
        <v>336</v>
      </c>
      <c r="N855" s="51" t="s">
        <v>572</v>
      </c>
      <c r="O855" s="44">
        <f t="shared" si="255"/>
        <v>2</v>
      </c>
      <c r="P855" s="44">
        <f t="shared" si="256"/>
        <v>10</v>
      </c>
      <c r="Q855" s="44">
        <f t="shared" si="257"/>
        <v>2016</v>
      </c>
    </row>
    <row r="856" spans="1:17" ht="11.25" customHeight="1">
      <c r="A856" s="20" t="s">
        <v>134</v>
      </c>
      <c r="B856" s="20" t="s">
        <v>81</v>
      </c>
      <c r="C856" s="20" t="s">
        <v>361</v>
      </c>
      <c r="D856" s="20" t="s">
        <v>147</v>
      </c>
      <c r="E856" s="41">
        <v>1</v>
      </c>
      <c r="G856" s="30">
        <v>42655</v>
      </c>
      <c r="H856" s="30"/>
      <c r="I856" s="46"/>
      <c r="J856" s="52"/>
      <c r="L856" s="40">
        <v>1</v>
      </c>
      <c r="M856" s="34" t="s">
        <v>336</v>
      </c>
      <c r="N856" s="51" t="s">
        <v>572</v>
      </c>
      <c r="O856" s="44">
        <f t="shared" si="255"/>
        <v>2</v>
      </c>
      <c r="P856" s="44">
        <f t="shared" si="256"/>
        <v>10</v>
      </c>
      <c r="Q856" s="44">
        <f t="shared" si="257"/>
        <v>2016</v>
      </c>
    </row>
    <row r="857" spans="1:17" ht="11.25" customHeight="1">
      <c r="A857" s="20" t="s">
        <v>134</v>
      </c>
      <c r="B857" s="20" t="s">
        <v>81</v>
      </c>
      <c r="C857" s="20" t="s">
        <v>205</v>
      </c>
      <c r="D857" s="20" t="s">
        <v>234</v>
      </c>
      <c r="E857" s="41">
        <v>1</v>
      </c>
      <c r="G857" s="30">
        <v>42656</v>
      </c>
      <c r="H857" s="30"/>
      <c r="I857" s="46"/>
      <c r="J857" s="52"/>
      <c r="L857" s="40">
        <v>1</v>
      </c>
      <c r="M857" s="34" t="s">
        <v>336</v>
      </c>
      <c r="N857" s="51" t="s">
        <v>572</v>
      </c>
      <c r="O857" s="44">
        <f t="shared" si="255"/>
        <v>2</v>
      </c>
      <c r="P857" s="44">
        <f t="shared" si="256"/>
        <v>10</v>
      </c>
      <c r="Q857" s="44">
        <f t="shared" si="257"/>
        <v>2016</v>
      </c>
    </row>
    <row r="858" spans="1:17" ht="11.25" customHeight="1">
      <c r="A858" s="20" t="s">
        <v>134</v>
      </c>
      <c r="B858" s="20" t="s">
        <v>81</v>
      </c>
      <c r="C858" s="20" t="s">
        <v>177</v>
      </c>
      <c r="E858" s="41">
        <v>1</v>
      </c>
      <c r="G858" s="30">
        <v>42656</v>
      </c>
      <c r="H858" s="30">
        <v>42672</v>
      </c>
      <c r="I858" s="46"/>
      <c r="J858" s="52"/>
      <c r="L858" s="40">
        <v>1</v>
      </c>
      <c r="M858" s="34" t="s">
        <v>336</v>
      </c>
      <c r="N858" s="51" t="s">
        <v>572</v>
      </c>
      <c r="O858" s="44">
        <f t="shared" si="255"/>
        <v>2</v>
      </c>
      <c r="P858" s="44">
        <f t="shared" si="256"/>
        <v>10</v>
      </c>
      <c r="Q858" s="44">
        <f t="shared" si="257"/>
        <v>2016</v>
      </c>
    </row>
    <row r="859" spans="1:17" ht="11.25" customHeight="1">
      <c r="A859" s="20" t="s">
        <v>134</v>
      </c>
      <c r="B859" s="20" t="s">
        <v>81</v>
      </c>
      <c r="C859" s="20" t="s">
        <v>177</v>
      </c>
      <c r="E859" s="41">
        <v>1</v>
      </c>
      <c r="G859" s="30">
        <v>42656</v>
      </c>
      <c r="H859" s="30"/>
      <c r="I859" s="46"/>
      <c r="J859" s="52"/>
      <c r="L859" s="40">
        <v>1</v>
      </c>
      <c r="M859" s="34" t="s">
        <v>336</v>
      </c>
      <c r="N859" s="51" t="s">
        <v>572</v>
      </c>
      <c r="O859" s="44">
        <f t="shared" si="255"/>
        <v>2</v>
      </c>
      <c r="P859" s="44">
        <f t="shared" si="256"/>
        <v>10</v>
      </c>
      <c r="Q859" s="44">
        <f t="shared" si="257"/>
        <v>2016</v>
      </c>
    </row>
    <row r="860" spans="1:17" ht="11.25" customHeight="1">
      <c r="A860" s="20" t="s">
        <v>134</v>
      </c>
      <c r="B860" s="20" t="s">
        <v>81</v>
      </c>
      <c r="C860" s="20" t="s">
        <v>293</v>
      </c>
      <c r="D860" s="20" t="s">
        <v>234</v>
      </c>
      <c r="E860" s="41">
        <v>1</v>
      </c>
      <c r="G860" s="30">
        <v>42657</v>
      </c>
      <c r="H860" s="30"/>
      <c r="I860" s="46"/>
      <c r="J860" s="52"/>
      <c r="L860" s="40">
        <v>1</v>
      </c>
      <c r="M860" s="34" t="s">
        <v>336</v>
      </c>
      <c r="N860" s="51" t="s">
        <v>572</v>
      </c>
      <c r="O860" s="44">
        <f t="shared" si="255"/>
        <v>2</v>
      </c>
      <c r="P860" s="44">
        <f t="shared" si="256"/>
        <v>10</v>
      </c>
      <c r="Q860" s="44">
        <f t="shared" si="257"/>
        <v>2016</v>
      </c>
    </row>
    <row r="861" spans="1:17" ht="11.25" customHeight="1">
      <c r="A861" s="20" t="s">
        <v>134</v>
      </c>
      <c r="B861" s="20" t="s">
        <v>81</v>
      </c>
      <c r="C861" s="20" t="s">
        <v>226</v>
      </c>
      <c r="D861" s="20" t="s">
        <v>268</v>
      </c>
      <c r="E861" s="41">
        <v>1</v>
      </c>
      <c r="G861" s="30">
        <v>42658</v>
      </c>
      <c r="H861" s="30">
        <v>42660</v>
      </c>
      <c r="I861" s="46"/>
      <c r="J861" s="52"/>
      <c r="L861" s="40">
        <v>1</v>
      </c>
      <c r="M861" s="34" t="s">
        <v>336</v>
      </c>
      <c r="N861" s="51" t="s">
        <v>572</v>
      </c>
      <c r="O861" s="44">
        <f t="shared" si="255"/>
        <v>2</v>
      </c>
      <c r="P861" s="44">
        <f t="shared" si="256"/>
        <v>10</v>
      </c>
      <c r="Q861" s="44">
        <f t="shared" si="257"/>
        <v>2016</v>
      </c>
    </row>
    <row r="862" spans="1:17" ht="11.25" customHeight="1">
      <c r="A862" s="20" t="s">
        <v>134</v>
      </c>
      <c r="B862" s="20" t="s">
        <v>81</v>
      </c>
      <c r="C862" s="20" t="s">
        <v>271</v>
      </c>
      <c r="D862" s="20" t="s">
        <v>268</v>
      </c>
      <c r="E862" s="41">
        <v>1</v>
      </c>
      <c r="G862" s="30">
        <v>42659</v>
      </c>
      <c r="H862" s="30"/>
      <c r="I862" s="46"/>
      <c r="J862" s="52"/>
      <c r="L862" s="40">
        <v>1</v>
      </c>
      <c r="M862" s="34" t="s">
        <v>336</v>
      </c>
      <c r="N862" s="51" t="s">
        <v>572</v>
      </c>
      <c r="O862" s="44">
        <f t="shared" si="255"/>
        <v>2</v>
      </c>
      <c r="P862" s="44">
        <f t="shared" si="256"/>
        <v>10</v>
      </c>
      <c r="Q862" s="44">
        <f t="shared" si="257"/>
        <v>2016</v>
      </c>
    </row>
    <row r="863" spans="1:17" ht="11.25" customHeight="1">
      <c r="A863" s="20" t="s">
        <v>134</v>
      </c>
      <c r="B863" s="20" t="s">
        <v>81</v>
      </c>
      <c r="C863" s="20" t="s">
        <v>362</v>
      </c>
      <c r="D863" s="20" t="s">
        <v>268</v>
      </c>
      <c r="E863" s="41">
        <v>1</v>
      </c>
      <c r="G863" s="30">
        <v>42660</v>
      </c>
      <c r="H863" s="30"/>
      <c r="I863" s="46"/>
      <c r="J863" s="52"/>
      <c r="L863" s="40">
        <v>1</v>
      </c>
      <c r="M863" s="34" t="s">
        <v>336</v>
      </c>
      <c r="N863" s="51" t="s">
        <v>572</v>
      </c>
      <c r="O863" s="44">
        <f t="shared" si="255"/>
        <v>2</v>
      </c>
      <c r="P863" s="44">
        <f t="shared" si="256"/>
        <v>10</v>
      </c>
      <c r="Q863" s="44">
        <f t="shared" si="257"/>
        <v>2016</v>
      </c>
    </row>
    <row r="864" spans="1:17" ht="11.25" customHeight="1">
      <c r="A864" s="20" t="s">
        <v>134</v>
      </c>
      <c r="B864" s="20" t="s">
        <v>79</v>
      </c>
      <c r="C864" s="20" t="s">
        <v>334</v>
      </c>
      <c r="D864" s="20" t="s">
        <v>410</v>
      </c>
      <c r="E864" s="41">
        <v>1</v>
      </c>
      <c r="G864" s="30">
        <v>42660</v>
      </c>
      <c r="H864" s="30"/>
      <c r="I864" s="46"/>
      <c r="J864" s="52"/>
      <c r="L864" s="40">
        <v>1</v>
      </c>
      <c r="M864" s="34" t="s">
        <v>333</v>
      </c>
      <c r="N864" s="51" t="s">
        <v>572</v>
      </c>
      <c r="O864" s="44">
        <f t="shared" si="246"/>
        <v>2</v>
      </c>
      <c r="P864" s="44">
        <f t="shared" si="247"/>
        <v>10</v>
      </c>
      <c r="Q864" s="44">
        <f t="shared" si="248"/>
        <v>2016</v>
      </c>
    </row>
    <row r="865" spans="1:17" ht="11.25" customHeight="1">
      <c r="A865" s="20" t="s">
        <v>134</v>
      </c>
      <c r="B865" s="20" t="s">
        <v>81</v>
      </c>
      <c r="C865" s="20" t="s">
        <v>229</v>
      </c>
      <c r="D865" s="20" t="s">
        <v>268</v>
      </c>
      <c r="E865" s="41">
        <v>1</v>
      </c>
      <c r="G865" s="30">
        <v>42661</v>
      </c>
      <c r="H865" s="30"/>
      <c r="I865" s="46"/>
      <c r="J865" s="52"/>
      <c r="L865" s="40">
        <v>1</v>
      </c>
      <c r="M865" s="34" t="s">
        <v>336</v>
      </c>
      <c r="N865" s="51" t="s">
        <v>572</v>
      </c>
      <c r="O865" s="44">
        <f>IF(DAY(G865)&lt;=10,1,IF(DAY(G865)&gt;20,3,2))</f>
        <v>2</v>
      </c>
      <c r="P865" s="44">
        <f>MONTH(G865)</f>
        <v>10</v>
      </c>
      <c r="Q865" s="44">
        <f>YEAR(G865)</f>
        <v>2016</v>
      </c>
    </row>
    <row r="866" spans="1:17" ht="11.25" customHeight="1">
      <c r="A866" s="20" t="s">
        <v>134</v>
      </c>
      <c r="B866" s="20" t="s">
        <v>74</v>
      </c>
      <c r="C866" s="20" t="s">
        <v>51</v>
      </c>
      <c r="E866" s="41">
        <v>1</v>
      </c>
      <c r="F866" s="28" t="s">
        <v>267</v>
      </c>
      <c r="G866" s="30">
        <v>42662</v>
      </c>
      <c r="H866" s="30"/>
      <c r="I866" s="46"/>
      <c r="J866" s="52"/>
      <c r="L866" s="40">
        <v>1</v>
      </c>
      <c r="M866" s="34" t="s">
        <v>333</v>
      </c>
      <c r="N866" s="51" t="s">
        <v>572</v>
      </c>
      <c r="O866" s="44">
        <f t="shared" si="246"/>
        <v>2</v>
      </c>
      <c r="P866" s="44">
        <f t="shared" si="247"/>
        <v>10</v>
      </c>
      <c r="Q866" s="44">
        <f t="shared" si="248"/>
        <v>2016</v>
      </c>
    </row>
    <row r="867" spans="1:17" ht="11.25" customHeight="1">
      <c r="A867" s="20" t="s">
        <v>134</v>
      </c>
      <c r="B867" s="20" t="s">
        <v>81</v>
      </c>
      <c r="C867" s="20" t="s">
        <v>363</v>
      </c>
      <c r="D867" s="20" t="s">
        <v>147</v>
      </c>
      <c r="E867" s="41">
        <v>1</v>
      </c>
      <c r="G867" s="30">
        <v>42663</v>
      </c>
      <c r="H867" s="30">
        <v>42664</v>
      </c>
      <c r="I867" s="46"/>
      <c r="J867" s="52"/>
      <c r="L867" s="40">
        <v>1</v>
      </c>
      <c r="M867" s="34" t="s">
        <v>336</v>
      </c>
      <c r="N867" s="51" t="s">
        <v>572</v>
      </c>
      <c r="O867" s="44">
        <f>IF(DAY(G867)&lt;=10,1,IF(DAY(G867)&gt;20,3,2))</f>
        <v>2</v>
      </c>
      <c r="P867" s="44">
        <f>MONTH(G867)</f>
        <v>10</v>
      </c>
      <c r="Q867" s="44">
        <f>YEAR(G867)</f>
        <v>2016</v>
      </c>
    </row>
    <row r="868" spans="1:17" ht="11.25" customHeight="1">
      <c r="A868" s="20" t="s">
        <v>134</v>
      </c>
      <c r="B868" s="20" t="s">
        <v>71</v>
      </c>
      <c r="C868" s="20" t="s">
        <v>330</v>
      </c>
      <c r="D868" s="20" t="s">
        <v>331</v>
      </c>
      <c r="E868" s="41">
        <v>1</v>
      </c>
      <c r="F868" s="28" t="s">
        <v>332</v>
      </c>
      <c r="G868" s="30">
        <v>42664</v>
      </c>
      <c r="H868" s="30"/>
      <c r="I868" s="46"/>
      <c r="J868" s="52"/>
      <c r="L868" s="40">
        <v>1</v>
      </c>
      <c r="M868" s="34" t="s">
        <v>333</v>
      </c>
      <c r="N868" s="51" t="s">
        <v>572</v>
      </c>
      <c r="O868" s="44">
        <f t="shared" si="246"/>
        <v>3</v>
      </c>
      <c r="P868" s="44">
        <f t="shared" si="247"/>
        <v>10</v>
      </c>
      <c r="Q868" s="44">
        <f t="shared" si="248"/>
        <v>2016</v>
      </c>
    </row>
    <row r="869" spans="1:17" ht="11.25" customHeight="1">
      <c r="A869" s="20" t="s">
        <v>134</v>
      </c>
      <c r="B869" s="20" t="s">
        <v>81</v>
      </c>
      <c r="C869" s="20" t="s">
        <v>352</v>
      </c>
      <c r="D869" s="20" t="s">
        <v>234</v>
      </c>
      <c r="E869" s="41">
        <v>2</v>
      </c>
      <c r="G869" s="30">
        <v>42665</v>
      </c>
      <c r="H869" s="30">
        <v>42677</v>
      </c>
      <c r="I869" s="46"/>
      <c r="J869" s="52"/>
      <c r="L869" s="40">
        <v>1</v>
      </c>
      <c r="M869" s="34" t="s">
        <v>336</v>
      </c>
      <c r="N869" s="51" t="s">
        <v>572</v>
      </c>
      <c r="O869" s="44">
        <f>IF(DAY(G869)&lt;=10,1,IF(DAY(G869)&gt;20,3,2))</f>
        <v>3</v>
      </c>
      <c r="P869" s="44">
        <f>MONTH(G869)</f>
        <v>10</v>
      </c>
      <c r="Q869" s="44">
        <f>YEAR(G869)</f>
        <v>2016</v>
      </c>
    </row>
    <row r="870" spans="1:17" ht="11.25" customHeight="1">
      <c r="A870" s="20" t="s">
        <v>134</v>
      </c>
      <c r="B870" s="20" t="s">
        <v>72</v>
      </c>
      <c r="C870" s="20" t="s">
        <v>50</v>
      </c>
      <c r="D870" s="20" t="s">
        <v>343</v>
      </c>
      <c r="E870" s="41">
        <v>1</v>
      </c>
      <c r="G870" s="30">
        <v>42667</v>
      </c>
      <c r="H870" s="30"/>
      <c r="I870" s="46"/>
      <c r="J870" s="52"/>
      <c r="L870" s="40">
        <v>1</v>
      </c>
      <c r="M870" s="34" t="s">
        <v>336</v>
      </c>
      <c r="N870" s="51" t="s">
        <v>572</v>
      </c>
      <c r="O870" s="44">
        <f t="shared" si="246"/>
        <v>3</v>
      </c>
      <c r="P870" s="44">
        <f t="shared" si="247"/>
        <v>10</v>
      </c>
      <c r="Q870" s="44">
        <f t="shared" si="248"/>
        <v>2016</v>
      </c>
    </row>
    <row r="871" spans="1:17" ht="11.25" customHeight="1">
      <c r="A871" s="20" t="s">
        <v>134</v>
      </c>
      <c r="B871" s="20" t="s">
        <v>81</v>
      </c>
      <c r="C871" s="20" t="s">
        <v>315</v>
      </c>
      <c r="D871" s="20" t="s">
        <v>268</v>
      </c>
      <c r="E871" s="41">
        <v>1</v>
      </c>
      <c r="G871" s="30">
        <v>42669</v>
      </c>
      <c r="H871" s="30"/>
      <c r="I871" s="46"/>
      <c r="J871" s="52"/>
      <c r="L871" s="40">
        <v>1</v>
      </c>
      <c r="M871" s="34" t="s">
        <v>336</v>
      </c>
      <c r="N871" s="51" t="s">
        <v>572</v>
      </c>
      <c r="O871" s="44">
        <f>IF(DAY(G871)&lt;=10,1,IF(DAY(G871)&gt;20,3,2))</f>
        <v>3</v>
      </c>
      <c r="P871" s="44">
        <f>MONTH(G871)</f>
        <v>10</v>
      </c>
      <c r="Q871" s="44">
        <f>YEAR(G871)</f>
        <v>2016</v>
      </c>
    </row>
    <row r="872" spans="1:17" ht="11.25" customHeight="1">
      <c r="A872" s="20" t="s">
        <v>134</v>
      </c>
      <c r="B872" s="20" t="s">
        <v>81</v>
      </c>
      <c r="C872" s="20" t="s">
        <v>364</v>
      </c>
      <c r="D872" s="20" t="s">
        <v>268</v>
      </c>
      <c r="E872" s="41">
        <v>1</v>
      </c>
      <c r="G872" s="30">
        <v>42673</v>
      </c>
      <c r="H872" s="30"/>
      <c r="I872" s="46"/>
      <c r="J872" s="52"/>
      <c r="L872" s="40">
        <v>1</v>
      </c>
      <c r="M872" s="34" t="s">
        <v>336</v>
      </c>
      <c r="N872" s="51" t="s">
        <v>572</v>
      </c>
      <c r="O872" s="44">
        <f>IF(DAY(G872)&lt;=10,1,IF(DAY(G872)&gt;20,3,2))</f>
        <v>3</v>
      </c>
      <c r="P872" s="44">
        <f>MONTH(G872)</f>
        <v>10</v>
      </c>
      <c r="Q872" s="44">
        <f>YEAR(G872)</f>
        <v>2016</v>
      </c>
    </row>
    <row r="873" spans="1:17" ht="11.25" customHeight="1">
      <c r="A873" s="20" t="s">
        <v>134</v>
      </c>
      <c r="B873" s="20" t="s">
        <v>79</v>
      </c>
      <c r="C873" s="20" t="s">
        <v>335</v>
      </c>
      <c r="D873" s="20" t="s">
        <v>411</v>
      </c>
      <c r="E873" s="41">
        <v>1</v>
      </c>
      <c r="G873" s="30">
        <v>42678</v>
      </c>
      <c r="H873" s="30"/>
      <c r="I873" s="46"/>
      <c r="J873" s="52"/>
      <c r="L873" s="40">
        <v>1</v>
      </c>
      <c r="M873" s="34" t="s">
        <v>333</v>
      </c>
      <c r="N873" s="51" t="s">
        <v>572</v>
      </c>
      <c r="O873" s="44">
        <f t="shared" si="246"/>
        <v>1</v>
      </c>
      <c r="P873" s="44">
        <f t="shared" si="247"/>
        <v>11</v>
      </c>
      <c r="Q873" s="44">
        <f t="shared" si="248"/>
        <v>2016</v>
      </c>
    </row>
    <row r="874" spans="1:17" ht="11.25" customHeight="1">
      <c r="A874" s="20" t="s">
        <v>134</v>
      </c>
      <c r="B874" s="20" t="s">
        <v>81</v>
      </c>
      <c r="C874" s="20" t="s">
        <v>359</v>
      </c>
      <c r="D874" s="20" t="s">
        <v>268</v>
      </c>
      <c r="E874" s="41">
        <v>1</v>
      </c>
      <c r="G874" s="30">
        <v>42686</v>
      </c>
      <c r="H874" s="30"/>
      <c r="I874" s="46"/>
      <c r="J874" s="52"/>
      <c r="L874" s="40">
        <v>1</v>
      </c>
      <c r="M874" s="34" t="s">
        <v>336</v>
      </c>
      <c r="N874" s="51" t="s">
        <v>572</v>
      </c>
      <c r="O874" s="44">
        <f t="shared" ref="O874:O941" si="258">IF(DAY(G874)&lt;=10,1,IF(DAY(G874)&gt;20,3,2))</f>
        <v>2</v>
      </c>
      <c r="P874" s="44">
        <f t="shared" ref="P874:P941" si="259">MONTH(G874)</f>
        <v>11</v>
      </c>
      <c r="Q874" s="44">
        <f t="shared" ref="Q874:Q941" si="260">YEAR(G874)</f>
        <v>2016</v>
      </c>
    </row>
    <row r="875" spans="1:17" ht="11.25" customHeight="1">
      <c r="A875" s="20" t="s">
        <v>134</v>
      </c>
      <c r="B875" s="20" t="s">
        <v>81</v>
      </c>
      <c r="C875" s="20" t="s">
        <v>365</v>
      </c>
      <c r="D875" s="20" t="s">
        <v>268</v>
      </c>
      <c r="E875" s="41">
        <v>1</v>
      </c>
      <c r="G875" s="30">
        <v>42696</v>
      </c>
      <c r="H875" s="30"/>
      <c r="I875" s="46"/>
      <c r="J875" s="52"/>
      <c r="L875" s="40">
        <v>1</v>
      </c>
      <c r="M875" s="34" t="s">
        <v>336</v>
      </c>
      <c r="N875" s="51" t="s">
        <v>572</v>
      </c>
      <c r="O875" s="44">
        <f t="shared" si="258"/>
        <v>3</v>
      </c>
      <c r="P875" s="44">
        <f t="shared" si="259"/>
        <v>11</v>
      </c>
      <c r="Q875" s="44">
        <f t="shared" si="260"/>
        <v>2016</v>
      </c>
    </row>
    <row r="876" spans="1:17" ht="11.25" customHeight="1">
      <c r="A876" s="20" t="s">
        <v>134</v>
      </c>
      <c r="B876" s="20" t="s">
        <v>72</v>
      </c>
      <c r="C876" s="20" t="s">
        <v>369</v>
      </c>
      <c r="D876" s="20" t="s">
        <v>50</v>
      </c>
      <c r="E876" s="41">
        <v>1</v>
      </c>
      <c r="G876" s="30">
        <v>42857</v>
      </c>
      <c r="H876" s="30">
        <v>42869</v>
      </c>
      <c r="I876" s="46"/>
      <c r="J876" s="52"/>
      <c r="L876" s="40">
        <v>1</v>
      </c>
      <c r="M876" s="34" t="s">
        <v>370</v>
      </c>
      <c r="N876" s="51" t="s">
        <v>571</v>
      </c>
      <c r="O876" s="44">
        <f t="shared" si="258"/>
        <v>1</v>
      </c>
      <c r="P876" s="44">
        <f t="shared" si="259"/>
        <v>5</v>
      </c>
      <c r="Q876" s="44">
        <f t="shared" si="260"/>
        <v>2017</v>
      </c>
    </row>
    <row r="877" spans="1:17" ht="11.25" customHeight="1">
      <c r="A877" s="20" t="s">
        <v>134</v>
      </c>
      <c r="B877" s="20" t="s">
        <v>72</v>
      </c>
      <c r="C877" s="20" t="s">
        <v>371</v>
      </c>
      <c r="D877" s="20" t="s">
        <v>50</v>
      </c>
      <c r="E877" s="41">
        <v>1</v>
      </c>
      <c r="G877" s="30">
        <v>42989</v>
      </c>
      <c r="H877" s="30"/>
      <c r="I877" s="46"/>
      <c r="J877" s="52"/>
      <c r="L877" s="40">
        <v>1</v>
      </c>
      <c r="M877" s="34" t="s">
        <v>370</v>
      </c>
      <c r="N877" s="51" t="s">
        <v>571</v>
      </c>
      <c r="O877" s="44">
        <f t="shared" si="258"/>
        <v>2</v>
      </c>
      <c r="P877" s="44">
        <f t="shared" si="259"/>
        <v>9</v>
      </c>
      <c r="Q877" s="44">
        <f t="shared" si="260"/>
        <v>2017</v>
      </c>
    </row>
    <row r="878" spans="1:17" ht="11.25" customHeight="1">
      <c r="A878" s="20" t="s">
        <v>134</v>
      </c>
      <c r="B878" s="20" t="s">
        <v>74</v>
      </c>
      <c r="C878" s="20" t="s">
        <v>51</v>
      </c>
      <c r="E878" s="41">
        <v>1</v>
      </c>
      <c r="G878" s="30">
        <v>42994</v>
      </c>
      <c r="H878" s="30">
        <v>42996</v>
      </c>
      <c r="I878" s="46"/>
      <c r="J878" s="52"/>
      <c r="L878" s="40">
        <v>1</v>
      </c>
      <c r="M878" s="34" t="s">
        <v>366</v>
      </c>
      <c r="N878" s="51" t="s">
        <v>571</v>
      </c>
      <c r="O878" s="44">
        <f t="shared" si="258"/>
        <v>2</v>
      </c>
      <c r="P878" s="44">
        <f t="shared" si="259"/>
        <v>9</v>
      </c>
      <c r="Q878" s="44">
        <f t="shared" si="260"/>
        <v>2017</v>
      </c>
    </row>
    <row r="879" spans="1:17" ht="11.25" customHeight="1">
      <c r="A879" s="20" t="s">
        <v>134</v>
      </c>
      <c r="B879" s="20" t="s">
        <v>72</v>
      </c>
      <c r="C879" s="20" t="s">
        <v>341</v>
      </c>
      <c r="D879" s="20" t="s">
        <v>50</v>
      </c>
      <c r="E879" s="41">
        <v>1</v>
      </c>
      <c r="G879" s="30">
        <v>42995</v>
      </c>
      <c r="H879" s="30">
        <v>42996</v>
      </c>
      <c r="I879" s="46"/>
      <c r="J879" s="52"/>
      <c r="L879" s="40">
        <v>1</v>
      </c>
      <c r="M879" s="34" t="s">
        <v>370</v>
      </c>
      <c r="N879" s="51" t="s">
        <v>571</v>
      </c>
      <c r="O879" s="44">
        <f t="shared" si="258"/>
        <v>2</v>
      </c>
      <c r="P879" s="44">
        <f t="shared" si="259"/>
        <v>9</v>
      </c>
      <c r="Q879" s="44">
        <f t="shared" si="260"/>
        <v>2017</v>
      </c>
    </row>
    <row r="880" spans="1:17" ht="11.25" customHeight="1">
      <c r="A880" s="20" t="s">
        <v>134</v>
      </c>
      <c r="B880" s="20" t="s">
        <v>72</v>
      </c>
      <c r="C880" s="20" t="s">
        <v>284</v>
      </c>
      <c r="D880" s="20" t="s">
        <v>50</v>
      </c>
      <c r="E880" s="41">
        <v>1</v>
      </c>
      <c r="G880" s="30">
        <v>42995</v>
      </c>
      <c r="H880" s="30"/>
      <c r="I880" s="46"/>
      <c r="J880" s="52"/>
      <c r="L880" s="40">
        <v>1</v>
      </c>
      <c r="M880" s="34" t="s">
        <v>370</v>
      </c>
      <c r="N880" s="51" t="s">
        <v>571</v>
      </c>
      <c r="O880" s="44">
        <f t="shared" si="258"/>
        <v>2</v>
      </c>
      <c r="P880" s="44">
        <f t="shared" si="259"/>
        <v>9</v>
      </c>
      <c r="Q880" s="44">
        <f t="shared" si="260"/>
        <v>2017</v>
      </c>
    </row>
    <row r="881" spans="1:17" ht="11.25" customHeight="1">
      <c r="A881" s="20" t="s">
        <v>134</v>
      </c>
      <c r="B881" s="20" t="s">
        <v>81</v>
      </c>
      <c r="C881" s="20" t="s">
        <v>146</v>
      </c>
      <c r="E881" s="41">
        <v>2</v>
      </c>
      <c r="G881" s="30">
        <v>42998</v>
      </c>
      <c r="H881" s="30">
        <v>43000</v>
      </c>
      <c r="I881" s="21"/>
      <c r="J881" s="52" t="s">
        <v>379</v>
      </c>
      <c r="L881" s="40">
        <v>1</v>
      </c>
      <c r="M881" s="34" t="s">
        <v>370</v>
      </c>
      <c r="N881" s="51" t="s">
        <v>571</v>
      </c>
      <c r="O881" s="44">
        <f>IF(DAY(G881)&lt;=10,1,IF(DAY(G881)&gt;20,3,2))</f>
        <v>2</v>
      </c>
      <c r="P881" s="44">
        <f>MONTH(G881)</f>
        <v>9</v>
      </c>
      <c r="Q881" s="44">
        <f>YEAR(G881)</f>
        <v>2017</v>
      </c>
    </row>
    <row r="882" spans="1:17" ht="11.25" customHeight="1">
      <c r="A882" s="20" t="s">
        <v>134</v>
      </c>
      <c r="B882" s="20" t="s">
        <v>78</v>
      </c>
      <c r="C882" s="20" t="s">
        <v>376</v>
      </c>
      <c r="D882" s="20" t="s">
        <v>160</v>
      </c>
      <c r="E882" s="41">
        <v>1</v>
      </c>
      <c r="G882" s="30">
        <v>43002</v>
      </c>
      <c r="H882" s="30"/>
      <c r="I882" s="46"/>
      <c r="J882" s="52"/>
      <c r="L882" s="40">
        <v>1</v>
      </c>
      <c r="M882" s="34" t="s">
        <v>370</v>
      </c>
      <c r="N882" s="51" t="s">
        <v>571</v>
      </c>
      <c r="O882" s="44">
        <f t="shared" si="258"/>
        <v>3</v>
      </c>
      <c r="P882" s="44">
        <f t="shared" si="259"/>
        <v>9</v>
      </c>
      <c r="Q882" s="44">
        <f t="shared" si="260"/>
        <v>2017</v>
      </c>
    </row>
    <row r="883" spans="1:17" ht="11.25" customHeight="1">
      <c r="A883" s="20" t="s">
        <v>134</v>
      </c>
      <c r="B883" s="20" t="s">
        <v>81</v>
      </c>
      <c r="C883" s="20" t="s">
        <v>380</v>
      </c>
      <c r="D883" s="20" t="s">
        <v>268</v>
      </c>
      <c r="E883" s="41">
        <v>2</v>
      </c>
      <c r="G883" s="30">
        <v>43002</v>
      </c>
      <c r="H883" s="30">
        <v>43012</v>
      </c>
      <c r="I883" s="46"/>
      <c r="J883" s="52"/>
      <c r="L883" s="40">
        <v>1</v>
      </c>
      <c r="M883" s="34" t="s">
        <v>370</v>
      </c>
      <c r="N883" s="51" t="s">
        <v>571</v>
      </c>
      <c r="O883" s="44">
        <f>IF(DAY(G883)&lt;=10,1,IF(DAY(G883)&gt;20,3,2))</f>
        <v>3</v>
      </c>
      <c r="P883" s="44">
        <f>MONTH(G883)</f>
        <v>9</v>
      </c>
      <c r="Q883" s="44">
        <f>YEAR(G883)</f>
        <v>2017</v>
      </c>
    </row>
    <row r="884" spans="1:17" ht="11.25" customHeight="1">
      <c r="A884" s="20" t="s">
        <v>134</v>
      </c>
      <c r="B884" s="20" t="s">
        <v>81</v>
      </c>
      <c r="C884" s="20" t="s">
        <v>146</v>
      </c>
      <c r="E884" s="41">
        <v>1</v>
      </c>
      <c r="G884" s="30">
        <v>43003</v>
      </c>
      <c r="H884" s="30"/>
      <c r="I884" s="46"/>
      <c r="J884" s="52"/>
      <c r="L884" s="40">
        <v>1</v>
      </c>
      <c r="M884" s="34" t="s">
        <v>370</v>
      </c>
      <c r="N884" s="51" t="s">
        <v>571</v>
      </c>
      <c r="O884" s="44">
        <f>IF(DAY(G884)&lt;=10,1,IF(DAY(G884)&gt;20,3,2))</f>
        <v>3</v>
      </c>
      <c r="P884" s="44">
        <f>MONTH(G884)</f>
        <v>9</v>
      </c>
      <c r="Q884" s="44">
        <f>YEAR(G884)</f>
        <v>2017</v>
      </c>
    </row>
    <row r="885" spans="1:17" ht="11.25" customHeight="1">
      <c r="A885" s="20" t="s">
        <v>134</v>
      </c>
      <c r="B885" s="20" t="s">
        <v>81</v>
      </c>
      <c r="C885" s="20" t="s">
        <v>320</v>
      </c>
      <c r="D885" s="20" t="s">
        <v>234</v>
      </c>
      <c r="E885" s="41">
        <v>1</v>
      </c>
      <c r="G885" s="30">
        <v>43003</v>
      </c>
      <c r="H885" s="30">
        <v>43008</v>
      </c>
      <c r="I885" s="46"/>
      <c r="J885" s="52"/>
      <c r="L885" s="40">
        <v>1</v>
      </c>
      <c r="M885" s="34" t="s">
        <v>370</v>
      </c>
      <c r="N885" s="51" t="s">
        <v>571</v>
      </c>
      <c r="O885" s="44">
        <f>IF(DAY(G885)&lt;=10,1,IF(DAY(G885)&gt;20,3,2))</f>
        <v>3</v>
      </c>
      <c r="P885" s="44">
        <f>MONTH(G885)</f>
        <v>9</v>
      </c>
      <c r="Q885" s="44">
        <f>YEAR(G885)</f>
        <v>2017</v>
      </c>
    </row>
    <row r="886" spans="1:17" ht="11.25" customHeight="1">
      <c r="A886" s="20" t="s">
        <v>134</v>
      </c>
      <c r="B886" s="20" t="s">
        <v>78</v>
      </c>
      <c r="C886" s="20" t="s">
        <v>377</v>
      </c>
      <c r="D886" s="20" t="s">
        <v>160</v>
      </c>
      <c r="E886" s="41">
        <v>1</v>
      </c>
      <c r="G886" s="30">
        <v>43004</v>
      </c>
      <c r="H886" s="30"/>
      <c r="I886" s="46"/>
      <c r="J886" s="52"/>
      <c r="L886" s="40">
        <v>1</v>
      </c>
      <c r="M886" s="34" t="s">
        <v>370</v>
      </c>
      <c r="N886" s="51" t="s">
        <v>571</v>
      </c>
      <c r="O886" s="44">
        <f t="shared" si="258"/>
        <v>3</v>
      </c>
      <c r="P886" s="44">
        <f t="shared" si="259"/>
        <v>9</v>
      </c>
      <c r="Q886" s="44">
        <f t="shared" si="260"/>
        <v>2017</v>
      </c>
    </row>
    <row r="887" spans="1:17" ht="11.25" customHeight="1">
      <c r="A887" s="20" t="s">
        <v>134</v>
      </c>
      <c r="B887" s="20" t="s">
        <v>81</v>
      </c>
      <c r="C887" s="20" t="s">
        <v>221</v>
      </c>
      <c r="D887" s="20" t="s">
        <v>268</v>
      </c>
      <c r="E887" s="41">
        <v>1</v>
      </c>
      <c r="G887" s="30">
        <v>43004</v>
      </c>
      <c r="H887" s="30">
        <v>43010</v>
      </c>
      <c r="I887" s="46"/>
      <c r="J887" s="52"/>
      <c r="L887" s="40">
        <v>1</v>
      </c>
      <c r="M887" s="34" t="s">
        <v>370</v>
      </c>
      <c r="N887" s="51" t="s">
        <v>571</v>
      </c>
      <c r="O887" s="44">
        <f t="shared" ref="O887:O892" si="261">IF(DAY(G887)&lt;=10,1,IF(DAY(G887)&gt;20,3,2))</f>
        <v>3</v>
      </c>
      <c r="P887" s="44">
        <f t="shared" ref="P887:P892" si="262">MONTH(G887)</f>
        <v>9</v>
      </c>
      <c r="Q887" s="44">
        <f t="shared" ref="Q887:Q892" si="263">YEAR(G887)</f>
        <v>2017</v>
      </c>
    </row>
    <row r="888" spans="1:17" ht="11.25" customHeight="1">
      <c r="A888" s="20" t="s">
        <v>134</v>
      </c>
      <c r="B888" s="20" t="s">
        <v>81</v>
      </c>
      <c r="C888" s="20" t="s">
        <v>381</v>
      </c>
      <c r="D888" s="20" t="s">
        <v>232</v>
      </c>
      <c r="E888" s="41">
        <v>1</v>
      </c>
      <c r="G888" s="30">
        <v>43004</v>
      </c>
      <c r="H888" s="30"/>
      <c r="I888" s="46"/>
      <c r="J888" s="52"/>
      <c r="L888" s="40">
        <v>1</v>
      </c>
      <c r="M888" s="34" t="s">
        <v>370</v>
      </c>
      <c r="N888" s="51" t="s">
        <v>571</v>
      </c>
      <c r="O888" s="44">
        <f t="shared" si="261"/>
        <v>3</v>
      </c>
      <c r="P888" s="44">
        <f t="shared" si="262"/>
        <v>9</v>
      </c>
      <c r="Q888" s="44">
        <f t="shared" si="263"/>
        <v>2017</v>
      </c>
    </row>
    <row r="889" spans="1:17" ht="11.25" customHeight="1">
      <c r="A889" s="20" t="s">
        <v>134</v>
      </c>
      <c r="B889" s="20" t="s">
        <v>81</v>
      </c>
      <c r="C889" s="20" t="s">
        <v>226</v>
      </c>
      <c r="D889" s="20" t="s">
        <v>268</v>
      </c>
      <c r="E889" s="41">
        <v>1</v>
      </c>
      <c r="G889" s="30">
        <v>43004</v>
      </c>
      <c r="H889" s="30">
        <v>43005</v>
      </c>
      <c r="I889" s="46"/>
      <c r="J889" s="52"/>
      <c r="L889" s="40">
        <v>1</v>
      </c>
      <c r="M889" s="34" t="s">
        <v>370</v>
      </c>
      <c r="N889" s="51" t="s">
        <v>571</v>
      </c>
      <c r="O889" s="44">
        <f t="shared" si="261"/>
        <v>3</v>
      </c>
      <c r="P889" s="44">
        <f t="shared" si="262"/>
        <v>9</v>
      </c>
      <c r="Q889" s="44">
        <f t="shared" si="263"/>
        <v>2017</v>
      </c>
    </row>
    <row r="890" spans="1:17" ht="11.25" customHeight="1">
      <c r="A890" s="20" t="s">
        <v>134</v>
      </c>
      <c r="B890" s="20" t="s">
        <v>81</v>
      </c>
      <c r="C890" s="20" t="s">
        <v>209</v>
      </c>
      <c r="D890" s="20" t="s">
        <v>234</v>
      </c>
      <c r="E890" s="41">
        <v>1</v>
      </c>
      <c r="G890" s="30">
        <v>43004</v>
      </c>
      <c r="H890" s="30"/>
      <c r="I890" s="46"/>
      <c r="J890" s="52"/>
      <c r="L890" s="40">
        <v>1</v>
      </c>
      <c r="M890" s="34" t="s">
        <v>370</v>
      </c>
      <c r="N890" s="51" t="s">
        <v>571</v>
      </c>
      <c r="O890" s="44">
        <f t="shared" si="261"/>
        <v>3</v>
      </c>
      <c r="P890" s="44">
        <f t="shared" si="262"/>
        <v>9</v>
      </c>
      <c r="Q890" s="44">
        <f t="shared" si="263"/>
        <v>2017</v>
      </c>
    </row>
    <row r="891" spans="1:17" ht="11.25" customHeight="1">
      <c r="A891" s="20" t="s">
        <v>134</v>
      </c>
      <c r="B891" s="20" t="s">
        <v>81</v>
      </c>
      <c r="C891" s="20" t="s">
        <v>180</v>
      </c>
      <c r="D891" s="20" t="s">
        <v>234</v>
      </c>
      <c r="E891" s="41">
        <v>1</v>
      </c>
      <c r="G891" s="30">
        <v>43004</v>
      </c>
      <c r="H891" s="30">
        <v>43008</v>
      </c>
      <c r="I891" s="46"/>
      <c r="J891" s="52"/>
      <c r="L891" s="40">
        <v>1</v>
      </c>
      <c r="M891" s="34" t="s">
        <v>370</v>
      </c>
      <c r="N891" s="51" t="s">
        <v>571</v>
      </c>
      <c r="O891" s="44">
        <f t="shared" si="261"/>
        <v>3</v>
      </c>
      <c r="P891" s="44">
        <f t="shared" si="262"/>
        <v>9</v>
      </c>
      <c r="Q891" s="44">
        <f t="shared" si="263"/>
        <v>2017</v>
      </c>
    </row>
    <row r="892" spans="1:17" ht="11.25" customHeight="1">
      <c r="A892" s="20" t="s">
        <v>134</v>
      </c>
      <c r="B892" s="20" t="s">
        <v>81</v>
      </c>
      <c r="C892" s="20" t="s">
        <v>147</v>
      </c>
      <c r="E892" s="41">
        <v>1</v>
      </c>
      <c r="G892" s="30">
        <v>43004</v>
      </c>
      <c r="H892" s="30"/>
      <c r="I892" s="46"/>
      <c r="J892" s="52"/>
      <c r="L892" s="40">
        <v>1</v>
      </c>
      <c r="M892" s="34" t="s">
        <v>370</v>
      </c>
      <c r="N892" s="51" t="s">
        <v>571</v>
      </c>
      <c r="O892" s="44">
        <f t="shared" si="261"/>
        <v>3</v>
      </c>
      <c r="P892" s="44">
        <f t="shared" si="262"/>
        <v>9</v>
      </c>
      <c r="Q892" s="44">
        <f t="shared" si="263"/>
        <v>2017</v>
      </c>
    </row>
    <row r="893" spans="1:17" ht="11.25" customHeight="1">
      <c r="A893" s="20" t="s">
        <v>134</v>
      </c>
      <c r="B893" s="20" t="s">
        <v>72</v>
      </c>
      <c r="C893" s="20" t="s">
        <v>372</v>
      </c>
      <c r="D893" s="20" t="s">
        <v>50</v>
      </c>
      <c r="E893" s="41">
        <v>1</v>
      </c>
      <c r="G893" s="30">
        <v>43005</v>
      </c>
      <c r="H893" s="30">
        <v>43006</v>
      </c>
      <c r="I893" s="46"/>
      <c r="J893" s="52"/>
      <c r="L893" s="40">
        <v>1</v>
      </c>
      <c r="M893" s="34" t="s">
        <v>370</v>
      </c>
      <c r="N893" s="51" t="s">
        <v>571</v>
      </c>
      <c r="O893" s="44">
        <f t="shared" si="258"/>
        <v>3</v>
      </c>
      <c r="P893" s="44">
        <f t="shared" si="259"/>
        <v>9</v>
      </c>
      <c r="Q893" s="44">
        <f t="shared" si="260"/>
        <v>2017</v>
      </c>
    </row>
    <row r="894" spans="1:17" ht="11.25" customHeight="1">
      <c r="A894" s="20" t="s">
        <v>134</v>
      </c>
      <c r="B894" s="20" t="s">
        <v>81</v>
      </c>
      <c r="C894" s="20" t="s">
        <v>293</v>
      </c>
      <c r="D894" s="20" t="s">
        <v>234</v>
      </c>
      <c r="E894" s="41">
        <v>4</v>
      </c>
      <c r="G894" s="30">
        <v>43005</v>
      </c>
      <c r="H894" s="30">
        <v>43012</v>
      </c>
      <c r="I894" s="46"/>
      <c r="J894" s="52"/>
      <c r="L894" s="40">
        <v>1</v>
      </c>
      <c r="M894" s="34" t="s">
        <v>370</v>
      </c>
      <c r="N894" s="51" t="s">
        <v>571</v>
      </c>
      <c r="O894" s="44">
        <f>IF(DAY(G894)&lt;=10,1,IF(DAY(G894)&gt;20,3,2))</f>
        <v>3</v>
      </c>
      <c r="P894" s="44">
        <f>MONTH(G894)</f>
        <v>9</v>
      </c>
      <c r="Q894" s="44">
        <f>YEAR(G894)</f>
        <v>2017</v>
      </c>
    </row>
    <row r="895" spans="1:17" ht="11.25" customHeight="1">
      <c r="A895" s="20" t="s">
        <v>134</v>
      </c>
      <c r="B895" s="20" t="s">
        <v>81</v>
      </c>
      <c r="C895" s="20" t="s">
        <v>208</v>
      </c>
      <c r="D895" s="20" t="s">
        <v>149</v>
      </c>
      <c r="E895" s="41">
        <v>1</v>
      </c>
      <c r="G895" s="30">
        <v>43005</v>
      </c>
      <c r="H895" s="30">
        <v>43008</v>
      </c>
      <c r="I895" s="46"/>
      <c r="J895" s="52"/>
      <c r="L895" s="40">
        <v>1</v>
      </c>
      <c r="M895" s="34" t="s">
        <v>370</v>
      </c>
      <c r="N895" s="51" t="s">
        <v>571</v>
      </c>
      <c r="O895" s="44">
        <f>IF(DAY(G895)&lt;=10,1,IF(DAY(G895)&gt;20,3,2))</f>
        <v>3</v>
      </c>
      <c r="P895" s="44">
        <f>MONTH(G895)</f>
        <v>9</v>
      </c>
      <c r="Q895" s="44">
        <f>YEAR(G895)</f>
        <v>2017</v>
      </c>
    </row>
    <row r="896" spans="1:17" ht="11.25" customHeight="1">
      <c r="A896" s="20" t="s">
        <v>134</v>
      </c>
      <c r="B896" s="20" t="s">
        <v>81</v>
      </c>
      <c r="C896" s="20" t="s">
        <v>177</v>
      </c>
      <c r="E896" s="41">
        <v>1</v>
      </c>
      <c r="G896" s="30">
        <v>43005</v>
      </c>
      <c r="H896" s="30"/>
      <c r="I896" s="46"/>
      <c r="J896" s="52"/>
      <c r="L896" s="40">
        <v>1</v>
      </c>
      <c r="M896" s="34" t="s">
        <v>370</v>
      </c>
      <c r="N896" s="51" t="s">
        <v>571</v>
      </c>
      <c r="O896" s="44">
        <f>IF(DAY(G896)&lt;=10,1,IF(DAY(G896)&gt;20,3,2))</f>
        <v>3</v>
      </c>
      <c r="P896" s="44">
        <f>MONTH(G896)</f>
        <v>9</v>
      </c>
      <c r="Q896" s="44">
        <f>YEAR(G896)</f>
        <v>2017</v>
      </c>
    </row>
    <row r="897" spans="1:17" ht="11.25" customHeight="1">
      <c r="A897" s="20" t="s">
        <v>134</v>
      </c>
      <c r="B897" s="20" t="s">
        <v>78</v>
      </c>
      <c r="C897" s="20" t="s">
        <v>307</v>
      </c>
      <c r="D897" s="20" t="s">
        <v>160</v>
      </c>
      <c r="E897" s="41">
        <v>1</v>
      </c>
      <c r="G897" s="30">
        <v>43006</v>
      </c>
      <c r="H897" s="30">
        <v>43012</v>
      </c>
      <c r="I897" s="46"/>
      <c r="J897" s="52"/>
      <c r="L897" s="40">
        <v>1</v>
      </c>
      <c r="M897" s="34" t="s">
        <v>370</v>
      </c>
      <c r="N897" s="51" t="s">
        <v>571</v>
      </c>
      <c r="O897" s="44">
        <f t="shared" si="258"/>
        <v>3</v>
      </c>
      <c r="P897" s="44">
        <f t="shared" si="259"/>
        <v>9</v>
      </c>
      <c r="Q897" s="44">
        <f t="shared" si="260"/>
        <v>2017</v>
      </c>
    </row>
    <row r="898" spans="1:17" ht="11.25" customHeight="1">
      <c r="A898" s="20" t="s">
        <v>134</v>
      </c>
      <c r="B898" s="20" t="s">
        <v>81</v>
      </c>
      <c r="C898" s="20" t="s">
        <v>146</v>
      </c>
      <c r="E898" s="41">
        <v>1</v>
      </c>
      <c r="G898" s="30">
        <v>43006</v>
      </c>
      <c r="H898" s="30">
        <v>43012</v>
      </c>
      <c r="I898" s="46"/>
      <c r="J898" s="52"/>
      <c r="L898" s="40">
        <v>1</v>
      </c>
      <c r="M898" s="34" t="s">
        <v>370</v>
      </c>
      <c r="N898" s="51" t="s">
        <v>571</v>
      </c>
      <c r="O898" s="44">
        <f>IF(DAY(G898)&lt;=10,1,IF(DAY(G898)&gt;20,3,2))</f>
        <v>3</v>
      </c>
      <c r="P898" s="44">
        <f>MONTH(G898)</f>
        <v>9</v>
      </c>
      <c r="Q898" s="44">
        <f>YEAR(G898)</f>
        <v>2017</v>
      </c>
    </row>
    <row r="899" spans="1:17" ht="11.25" customHeight="1">
      <c r="A899" s="20" t="s">
        <v>134</v>
      </c>
      <c r="B899" s="20" t="s">
        <v>81</v>
      </c>
      <c r="C899" s="20" t="s">
        <v>364</v>
      </c>
      <c r="D899" s="20" t="s">
        <v>268</v>
      </c>
      <c r="E899" s="41">
        <v>1</v>
      </c>
      <c r="G899" s="30">
        <v>43006</v>
      </c>
      <c r="H899" s="30"/>
      <c r="I899" s="46"/>
      <c r="J899" s="52"/>
      <c r="L899" s="40">
        <v>1</v>
      </c>
      <c r="M899" s="34" t="s">
        <v>370</v>
      </c>
      <c r="N899" s="51" t="s">
        <v>571</v>
      </c>
      <c r="O899" s="44">
        <f>IF(DAY(G899)&lt;=10,1,IF(DAY(G899)&gt;20,3,2))</f>
        <v>3</v>
      </c>
      <c r="P899" s="44">
        <f>MONTH(G899)</f>
        <v>9</v>
      </c>
      <c r="Q899" s="44">
        <f>YEAR(G899)</f>
        <v>2017</v>
      </c>
    </row>
    <row r="900" spans="1:17" ht="11.25" customHeight="1">
      <c r="A900" s="20" t="s">
        <v>134</v>
      </c>
      <c r="B900" s="20" t="s">
        <v>143</v>
      </c>
      <c r="C900" s="20" t="s">
        <v>367</v>
      </c>
      <c r="D900" s="20" t="s">
        <v>88</v>
      </c>
      <c r="E900" s="41">
        <v>1</v>
      </c>
      <c r="F900" s="28" t="s">
        <v>328</v>
      </c>
      <c r="G900" s="30">
        <v>43007</v>
      </c>
      <c r="H900" s="30"/>
      <c r="I900" s="46"/>
      <c r="J900" s="52"/>
      <c r="L900" s="40">
        <v>1</v>
      </c>
      <c r="M900" s="34" t="s">
        <v>366</v>
      </c>
      <c r="N900" s="51" t="s">
        <v>571</v>
      </c>
      <c r="O900" s="44">
        <f t="shared" si="258"/>
        <v>3</v>
      </c>
      <c r="P900" s="44">
        <f t="shared" si="259"/>
        <v>9</v>
      </c>
      <c r="Q900" s="44">
        <f t="shared" si="260"/>
        <v>2017</v>
      </c>
    </row>
    <row r="901" spans="1:17" ht="11.25" customHeight="1">
      <c r="A901" s="20" t="s">
        <v>134</v>
      </c>
      <c r="B901" s="20" t="s">
        <v>78</v>
      </c>
      <c r="C901" s="20" t="s">
        <v>378</v>
      </c>
      <c r="D901" s="20" t="s">
        <v>160</v>
      </c>
      <c r="E901" s="41">
        <v>1</v>
      </c>
      <c r="G901" s="30">
        <v>43007</v>
      </c>
      <c r="H901" s="30"/>
      <c r="I901" s="46"/>
      <c r="J901" s="52"/>
      <c r="L901" s="40">
        <v>1</v>
      </c>
      <c r="M901" s="34" t="s">
        <v>370</v>
      </c>
      <c r="N901" s="51" t="s">
        <v>571</v>
      </c>
      <c r="O901" s="44">
        <f t="shared" si="258"/>
        <v>3</v>
      </c>
      <c r="P901" s="44">
        <f t="shared" si="259"/>
        <v>9</v>
      </c>
      <c r="Q901" s="44">
        <f t="shared" si="260"/>
        <v>2017</v>
      </c>
    </row>
    <row r="902" spans="1:17" ht="11.25" customHeight="1">
      <c r="A902" s="20" t="s">
        <v>134</v>
      </c>
      <c r="B902" s="20" t="s">
        <v>78</v>
      </c>
      <c r="C902" s="20" t="s">
        <v>345</v>
      </c>
      <c r="D902" s="20" t="s">
        <v>160</v>
      </c>
      <c r="E902" s="41">
        <v>1</v>
      </c>
      <c r="G902" s="30">
        <v>43007</v>
      </c>
      <c r="H902" s="30"/>
      <c r="I902" s="46"/>
      <c r="J902" s="52"/>
      <c r="L902" s="40">
        <v>1</v>
      </c>
      <c r="M902" s="34" t="s">
        <v>370</v>
      </c>
      <c r="N902" s="51" t="s">
        <v>571</v>
      </c>
      <c r="O902" s="44">
        <f t="shared" si="258"/>
        <v>3</v>
      </c>
      <c r="P902" s="44">
        <f t="shared" si="259"/>
        <v>9</v>
      </c>
      <c r="Q902" s="44">
        <f t="shared" si="260"/>
        <v>2017</v>
      </c>
    </row>
    <row r="903" spans="1:17" ht="11.25" customHeight="1">
      <c r="A903" s="20" t="s">
        <v>134</v>
      </c>
      <c r="B903" s="20" t="s">
        <v>78</v>
      </c>
      <c r="C903" s="20" t="s">
        <v>376</v>
      </c>
      <c r="D903" s="20" t="s">
        <v>160</v>
      </c>
      <c r="E903" s="41">
        <v>1</v>
      </c>
      <c r="G903" s="30">
        <v>43007</v>
      </c>
      <c r="H903" s="30"/>
      <c r="I903" s="46"/>
      <c r="J903" s="52"/>
      <c r="L903" s="40">
        <v>1</v>
      </c>
      <c r="M903" s="34" t="s">
        <v>370</v>
      </c>
      <c r="N903" s="51" t="s">
        <v>571</v>
      </c>
      <c r="O903" s="44">
        <f t="shared" si="258"/>
        <v>3</v>
      </c>
      <c r="P903" s="44">
        <f t="shared" si="259"/>
        <v>9</v>
      </c>
      <c r="Q903" s="44">
        <f t="shared" si="260"/>
        <v>2017</v>
      </c>
    </row>
    <row r="904" spans="1:17" ht="11.25" customHeight="1">
      <c r="A904" s="20" t="s">
        <v>134</v>
      </c>
      <c r="B904" s="20" t="s">
        <v>81</v>
      </c>
      <c r="C904" s="20" t="s">
        <v>287</v>
      </c>
      <c r="D904" s="20" t="s">
        <v>268</v>
      </c>
      <c r="E904" s="41">
        <v>1</v>
      </c>
      <c r="G904" s="30">
        <v>43007</v>
      </c>
      <c r="H904" s="30">
        <v>43008</v>
      </c>
      <c r="I904" s="46"/>
      <c r="J904" s="52"/>
      <c r="L904" s="40">
        <v>1</v>
      </c>
      <c r="M904" s="34" t="s">
        <v>370</v>
      </c>
      <c r="N904" s="51" t="s">
        <v>571</v>
      </c>
      <c r="O904" s="44">
        <f>IF(DAY(G904)&lt;=10,1,IF(DAY(G904)&gt;20,3,2))</f>
        <v>3</v>
      </c>
      <c r="P904" s="44">
        <f>MONTH(G904)</f>
        <v>9</v>
      </c>
      <c r="Q904" s="44">
        <f>YEAR(G904)</f>
        <v>2017</v>
      </c>
    </row>
    <row r="905" spans="1:17" ht="11.25" customHeight="1">
      <c r="A905" s="20" t="s">
        <v>134</v>
      </c>
      <c r="B905" s="20" t="s">
        <v>72</v>
      </c>
      <c r="C905" s="20" t="s">
        <v>373</v>
      </c>
      <c r="D905" s="20" t="s">
        <v>50</v>
      </c>
      <c r="E905" s="41">
        <v>1</v>
      </c>
      <c r="G905" s="30">
        <v>43008</v>
      </c>
      <c r="H905" s="30">
        <v>43010</v>
      </c>
      <c r="I905" s="46"/>
      <c r="J905" s="52"/>
      <c r="L905" s="40">
        <v>1</v>
      </c>
      <c r="M905" s="34" t="s">
        <v>370</v>
      </c>
      <c r="N905" s="51" t="s">
        <v>571</v>
      </c>
      <c r="O905" s="44">
        <f t="shared" si="258"/>
        <v>3</v>
      </c>
      <c r="P905" s="44">
        <f t="shared" si="259"/>
        <v>9</v>
      </c>
      <c r="Q905" s="44">
        <f t="shared" si="260"/>
        <v>2017</v>
      </c>
    </row>
    <row r="906" spans="1:17" ht="11.25" customHeight="1">
      <c r="A906" s="20" t="s">
        <v>134</v>
      </c>
      <c r="B906" s="20" t="s">
        <v>72</v>
      </c>
      <c r="C906" s="20" t="s">
        <v>374</v>
      </c>
      <c r="D906" s="20" t="s">
        <v>50</v>
      </c>
      <c r="E906" s="41">
        <v>1</v>
      </c>
      <c r="G906" s="30">
        <v>43008</v>
      </c>
      <c r="H906" s="30"/>
      <c r="I906" s="46"/>
      <c r="J906" s="52"/>
      <c r="L906" s="40">
        <v>1</v>
      </c>
      <c r="M906" s="34" t="s">
        <v>370</v>
      </c>
      <c r="N906" s="51" t="s">
        <v>571</v>
      </c>
      <c r="O906" s="44">
        <f t="shared" si="258"/>
        <v>3</v>
      </c>
      <c r="P906" s="44">
        <f t="shared" si="259"/>
        <v>9</v>
      </c>
      <c r="Q906" s="44">
        <f t="shared" si="260"/>
        <v>2017</v>
      </c>
    </row>
    <row r="907" spans="1:17" ht="11.25" customHeight="1">
      <c r="A907" s="20" t="s">
        <v>134</v>
      </c>
      <c r="B907" s="20" t="s">
        <v>78</v>
      </c>
      <c r="C907" s="20" t="s">
        <v>307</v>
      </c>
      <c r="D907" s="20" t="s">
        <v>160</v>
      </c>
      <c r="E907" s="41">
        <v>1</v>
      </c>
      <c r="G907" s="30">
        <v>43008</v>
      </c>
      <c r="H907" s="30"/>
      <c r="I907" s="46"/>
      <c r="J907" s="52"/>
      <c r="L907" s="40">
        <v>1</v>
      </c>
      <c r="M907" s="34" t="s">
        <v>370</v>
      </c>
      <c r="N907" s="51" t="s">
        <v>571</v>
      </c>
      <c r="O907" s="44">
        <f t="shared" si="258"/>
        <v>3</v>
      </c>
      <c r="P907" s="44">
        <f t="shared" si="259"/>
        <v>9</v>
      </c>
      <c r="Q907" s="44">
        <f t="shared" si="260"/>
        <v>2017</v>
      </c>
    </row>
    <row r="908" spans="1:17" ht="11.25" customHeight="1">
      <c r="A908" s="20" t="s">
        <v>134</v>
      </c>
      <c r="B908" s="20" t="s">
        <v>81</v>
      </c>
      <c r="C908" s="20" t="s">
        <v>220</v>
      </c>
      <c r="D908" s="20" t="s">
        <v>268</v>
      </c>
      <c r="E908" s="41">
        <v>1</v>
      </c>
      <c r="G908" s="30">
        <v>43008</v>
      </c>
      <c r="H908" s="30"/>
      <c r="I908" s="46"/>
      <c r="J908" s="52"/>
      <c r="L908" s="40">
        <v>1</v>
      </c>
      <c r="M908" s="34" t="s">
        <v>370</v>
      </c>
      <c r="N908" s="51" t="s">
        <v>571</v>
      </c>
      <c r="O908" s="44">
        <f t="shared" ref="O908:O929" si="264">IF(DAY(G908)&lt;=10,1,IF(DAY(G908)&gt;20,3,2))</f>
        <v>3</v>
      </c>
      <c r="P908" s="44">
        <f t="shared" ref="P908:P929" si="265">MONTH(G908)</f>
        <v>9</v>
      </c>
      <c r="Q908" s="44">
        <f t="shared" ref="Q908:Q929" si="266">YEAR(G908)</f>
        <v>2017</v>
      </c>
    </row>
    <row r="909" spans="1:17" ht="11.25" customHeight="1">
      <c r="A909" s="20" t="s">
        <v>134</v>
      </c>
      <c r="B909" s="20" t="s">
        <v>81</v>
      </c>
      <c r="C909" s="20" t="s">
        <v>382</v>
      </c>
      <c r="D909" s="20" t="s">
        <v>268</v>
      </c>
      <c r="E909" s="41">
        <v>1</v>
      </c>
      <c r="G909" s="30">
        <v>43008</v>
      </c>
      <c r="H909" s="30"/>
      <c r="I909" s="46"/>
      <c r="J909" s="52"/>
      <c r="L909" s="40">
        <v>1</v>
      </c>
      <c r="M909" s="34" t="s">
        <v>370</v>
      </c>
      <c r="N909" s="51" t="s">
        <v>571</v>
      </c>
      <c r="O909" s="44">
        <f t="shared" si="264"/>
        <v>3</v>
      </c>
      <c r="P909" s="44">
        <f t="shared" si="265"/>
        <v>9</v>
      </c>
      <c r="Q909" s="44">
        <f t="shared" si="266"/>
        <v>2017</v>
      </c>
    </row>
    <row r="910" spans="1:17" ht="11.25" customHeight="1">
      <c r="A910" s="20" t="s">
        <v>134</v>
      </c>
      <c r="B910" s="20" t="s">
        <v>81</v>
      </c>
      <c r="C910" s="20" t="s">
        <v>209</v>
      </c>
      <c r="D910" s="20" t="s">
        <v>149</v>
      </c>
      <c r="E910" s="41">
        <v>2</v>
      </c>
      <c r="G910" s="30">
        <v>43008</v>
      </c>
      <c r="H910" s="30"/>
      <c r="I910" s="46"/>
      <c r="J910" s="52"/>
      <c r="L910" s="40">
        <v>1</v>
      </c>
      <c r="M910" s="34" t="s">
        <v>370</v>
      </c>
      <c r="N910" s="51" t="s">
        <v>571</v>
      </c>
      <c r="O910" s="44">
        <f t="shared" si="264"/>
        <v>3</v>
      </c>
      <c r="P910" s="44">
        <f t="shared" si="265"/>
        <v>9</v>
      </c>
      <c r="Q910" s="44">
        <f t="shared" si="266"/>
        <v>2017</v>
      </c>
    </row>
    <row r="911" spans="1:17" ht="11.25" customHeight="1">
      <c r="A911" s="20" t="s">
        <v>134</v>
      </c>
      <c r="B911" s="20" t="s">
        <v>81</v>
      </c>
      <c r="C911" s="20" t="s">
        <v>177</v>
      </c>
      <c r="E911" s="41">
        <v>1</v>
      </c>
      <c r="G911" s="30">
        <v>43008</v>
      </c>
      <c r="H911" s="30"/>
      <c r="I911" s="46"/>
      <c r="J911" s="52"/>
      <c r="L911" s="40">
        <v>1</v>
      </c>
      <c r="M911" s="34" t="s">
        <v>370</v>
      </c>
      <c r="N911" s="51" t="s">
        <v>571</v>
      </c>
      <c r="O911" s="44">
        <f t="shared" si="264"/>
        <v>3</v>
      </c>
      <c r="P911" s="44">
        <f t="shared" si="265"/>
        <v>9</v>
      </c>
      <c r="Q911" s="44">
        <f t="shared" si="266"/>
        <v>2017</v>
      </c>
    </row>
    <row r="912" spans="1:17" ht="11.25" customHeight="1">
      <c r="A912" s="20" t="s">
        <v>134</v>
      </c>
      <c r="B912" s="20" t="s">
        <v>81</v>
      </c>
      <c r="C912" s="20" t="s">
        <v>383</v>
      </c>
      <c r="D912" s="20" t="s">
        <v>149</v>
      </c>
      <c r="E912" s="41">
        <v>1</v>
      </c>
      <c r="G912" s="30">
        <v>43008</v>
      </c>
      <c r="H912" s="30"/>
      <c r="I912" s="46"/>
      <c r="J912" s="52"/>
      <c r="L912" s="40">
        <v>1</v>
      </c>
      <c r="M912" s="34" t="s">
        <v>370</v>
      </c>
      <c r="N912" s="51" t="s">
        <v>571</v>
      </c>
      <c r="O912" s="44">
        <f t="shared" si="264"/>
        <v>3</v>
      </c>
      <c r="P912" s="44">
        <f t="shared" si="265"/>
        <v>9</v>
      </c>
      <c r="Q912" s="44">
        <f t="shared" si="266"/>
        <v>2017</v>
      </c>
    </row>
    <row r="913" spans="1:17" ht="11.25" customHeight="1">
      <c r="A913" s="20" t="s">
        <v>134</v>
      </c>
      <c r="B913" s="20" t="s">
        <v>81</v>
      </c>
      <c r="C913" s="20" t="s">
        <v>320</v>
      </c>
      <c r="D913" s="20" t="s">
        <v>234</v>
      </c>
      <c r="E913" s="41">
        <v>1</v>
      </c>
      <c r="G913" s="30">
        <v>43008</v>
      </c>
      <c r="H913" s="30"/>
      <c r="I913" s="46"/>
      <c r="J913" s="52"/>
      <c r="L913" s="40">
        <v>1</v>
      </c>
      <c r="M913" s="34" t="s">
        <v>370</v>
      </c>
      <c r="N913" s="51" t="s">
        <v>571</v>
      </c>
      <c r="O913" s="44">
        <f t="shared" si="264"/>
        <v>3</v>
      </c>
      <c r="P913" s="44">
        <f t="shared" si="265"/>
        <v>9</v>
      </c>
      <c r="Q913" s="44">
        <f t="shared" si="266"/>
        <v>2017</v>
      </c>
    </row>
    <row r="914" spans="1:17" ht="11.25" customHeight="1">
      <c r="A914" s="20" t="s">
        <v>134</v>
      </c>
      <c r="B914" s="20" t="s">
        <v>81</v>
      </c>
      <c r="C914" s="20" t="s">
        <v>209</v>
      </c>
      <c r="D914" s="20" t="s">
        <v>234</v>
      </c>
      <c r="E914" s="41">
        <v>1</v>
      </c>
      <c r="G914" s="30">
        <v>43008</v>
      </c>
      <c r="H914" s="30">
        <v>43010</v>
      </c>
      <c r="I914" s="46"/>
      <c r="J914" s="52"/>
      <c r="L914" s="40">
        <v>1</v>
      </c>
      <c r="M914" s="34" t="s">
        <v>370</v>
      </c>
      <c r="N914" s="51" t="s">
        <v>571</v>
      </c>
      <c r="O914" s="44">
        <f t="shared" si="264"/>
        <v>3</v>
      </c>
      <c r="P914" s="44">
        <f t="shared" si="265"/>
        <v>9</v>
      </c>
      <c r="Q914" s="44">
        <f t="shared" si="266"/>
        <v>2017</v>
      </c>
    </row>
    <row r="915" spans="1:17" ht="11.25" customHeight="1">
      <c r="A915" s="20" t="s">
        <v>134</v>
      </c>
      <c r="B915" s="20" t="s">
        <v>81</v>
      </c>
      <c r="C915" s="20" t="s">
        <v>313</v>
      </c>
      <c r="D915" s="20" t="s">
        <v>234</v>
      </c>
      <c r="E915" s="41">
        <v>1</v>
      </c>
      <c r="G915" s="30">
        <v>43008</v>
      </c>
      <c r="H915" s="30"/>
      <c r="I915" s="46"/>
      <c r="J915" s="52"/>
      <c r="L915" s="40">
        <v>1</v>
      </c>
      <c r="M915" s="34" t="s">
        <v>370</v>
      </c>
      <c r="N915" s="51" t="s">
        <v>571</v>
      </c>
      <c r="O915" s="44">
        <f t="shared" si="264"/>
        <v>3</v>
      </c>
      <c r="P915" s="44">
        <f t="shared" si="265"/>
        <v>9</v>
      </c>
      <c r="Q915" s="44">
        <f t="shared" si="266"/>
        <v>2017</v>
      </c>
    </row>
    <row r="916" spans="1:17" ht="11.25" customHeight="1">
      <c r="A916" s="20" t="s">
        <v>134</v>
      </c>
      <c r="B916" s="20" t="s">
        <v>81</v>
      </c>
      <c r="C916" s="20" t="s">
        <v>208</v>
      </c>
      <c r="D916" s="20" t="s">
        <v>232</v>
      </c>
      <c r="E916" s="41">
        <v>1</v>
      </c>
      <c r="G916" s="30">
        <v>43008</v>
      </c>
      <c r="H916" s="30"/>
      <c r="I916" s="46"/>
      <c r="J916" s="52"/>
      <c r="L916" s="40">
        <v>1</v>
      </c>
      <c r="M916" s="34" t="s">
        <v>370</v>
      </c>
      <c r="N916" s="51" t="s">
        <v>571</v>
      </c>
      <c r="O916" s="44">
        <f t="shared" si="264"/>
        <v>3</v>
      </c>
      <c r="P916" s="44">
        <f t="shared" si="265"/>
        <v>9</v>
      </c>
      <c r="Q916" s="44">
        <f t="shared" si="266"/>
        <v>2017</v>
      </c>
    </row>
    <row r="917" spans="1:17" ht="11.25" customHeight="1">
      <c r="A917" s="20" t="s">
        <v>134</v>
      </c>
      <c r="B917" s="20" t="s">
        <v>81</v>
      </c>
      <c r="C917" s="20" t="s">
        <v>384</v>
      </c>
      <c r="D917" s="20" t="s">
        <v>232</v>
      </c>
      <c r="E917" s="41">
        <v>1</v>
      </c>
      <c r="F917" s="54"/>
      <c r="G917" s="30">
        <v>43008</v>
      </c>
      <c r="H917" s="30"/>
      <c r="I917" s="46"/>
      <c r="J917" s="52"/>
      <c r="L917" s="40">
        <v>1</v>
      </c>
      <c r="M917" s="34" t="s">
        <v>370</v>
      </c>
      <c r="N917" s="51" t="s">
        <v>571</v>
      </c>
      <c r="O917" s="44">
        <f t="shared" si="264"/>
        <v>3</v>
      </c>
      <c r="P917" s="44">
        <f t="shared" si="265"/>
        <v>9</v>
      </c>
      <c r="Q917" s="44">
        <f t="shared" si="266"/>
        <v>2017</v>
      </c>
    </row>
    <row r="918" spans="1:17" ht="11.25" customHeight="1">
      <c r="A918" s="20" t="s">
        <v>134</v>
      </c>
      <c r="B918" s="20" t="s">
        <v>81</v>
      </c>
      <c r="C918" s="20" t="s">
        <v>357</v>
      </c>
      <c r="D918" s="20" t="s">
        <v>268</v>
      </c>
      <c r="E918" s="41">
        <v>1</v>
      </c>
      <c r="F918" s="54"/>
      <c r="G918" s="30">
        <v>43009</v>
      </c>
      <c r="H918" s="30"/>
      <c r="I918" s="46"/>
      <c r="J918" s="52"/>
      <c r="L918" s="40">
        <v>1</v>
      </c>
      <c r="M918" s="34" t="s">
        <v>370</v>
      </c>
      <c r="N918" s="51" t="s">
        <v>571</v>
      </c>
      <c r="O918" s="44">
        <f t="shared" si="264"/>
        <v>1</v>
      </c>
      <c r="P918" s="44">
        <f t="shared" si="265"/>
        <v>10</v>
      </c>
      <c r="Q918" s="44">
        <f t="shared" si="266"/>
        <v>2017</v>
      </c>
    </row>
    <row r="919" spans="1:17" ht="11.25" customHeight="1">
      <c r="A919" s="20" t="s">
        <v>134</v>
      </c>
      <c r="B919" s="20" t="s">
        <v>81</v>
      </c>
      <c r="C919" s="20" t="s">
        <v>207</v>
      </c>
      <c r="D919" s="20" t="s">
        <v>268</v>
      </c>
      <c r="E919" s="41">
        <v>1</v>
      </c>
      <c r="F919" s="54"/>
      <c r="G919" s="30">
        <v>43009</v>
      </c>
      <c r="H919" s="30">
        <v>43012</v>
      </c>
      <c r="I919" s="46"/>
      <c r="J919" s="52"/>
      <c r="L919" s="40">
        <v>1</v>
      </c>
      <c r="M919" s="34" t="s">
        <v>370</v>
      </c>
      <c r="N919" s="51" t="s">
        <v>571</v>
      </c>
      <c r="O919" s="44">
        <f t="shared" si="264"/>
        <v>1</v>
      </c>
      <c r="P919" s="44">
        <f t="shared" si="265"/>
        <v>10</v>
      </c>
      <c r="Q919" s="44">
        <f t="shared" si="266"/>
        <v>2017</v>
      </c>
    </row>
    <row r="920" spans="1:17" ht="11.25" customHeight="1">
      <c r="A920" s="20" t="s">
        <v>134</v>
      </c>
      <c r="B920" s="20" t="s">
        <v>81</v>
      </c>
      <c r="C920" s="20" t="s">
        <v>385</v>
      </c>
      <c r="D920" s="20" t="s">
        <v>268</v>
      </c>
      <c r="E920" s="41">
        <v>2</v>
      </c>
      <c r="F920" s="54"/>
      <c r="G920" s="30">
        <v>43010</v>
      </c>
      <c r="H920" s="30"/>
      <c r="I920" s="46"/>
      <c r="J920" s="52"/>
      <c r="L920" s="40">
        <v>1</v>
      </c>
      <c r="M920" s="34" t="s">
        <v>370</v>
      </c>
      <c r="N920" s="51" t="s">
        <v>571</v>
      </c>
      <c r="O920" s="44">
        <f t="shared" si="264"/>
        <v>1</v>
      </c>
      <c r="P920" s="44">
        <f t="shared" si="265"/>
        <v>10</v>
      </c>
      <c r="Q920" s="44">
        <f t="shared" si="266"/>
        <v>2017</v>
      </c>
    </row>
    <row r="921" spans="1:17" ht="11.25" customHeight="1">
      <c r="A921" s="20" t="s">
        <v>134</v>
      </c>
      <c r="B921" s="20" t="s">
        <v>81</v>
      </c>
      <c r="C921" s="20" t="s">
        <v>177</v>
      </c>
      <c r="E921" s="41">
        <v>1</v>
      </c>
      <c r="F921" s="54"/>
      <c r="G921" s="30">
        <v>43010</v>
      </c>
      <c r="H921" s="30"/>
      <c r="I921" s="46"/>
      <c r="J921" s="52"/>
      <c r="L921" s="40">
        <v>1</v>
      </c>
      <c r="M921" s="34" t="s">
        <v>370</v>
      </c>
      <c r="N921" s="51" t="s">
        <v>571</v>
      </c>
      <c r="O921" s="44">
        <f t="shared" si="264"/>
        <v>1</v>
      </c>
      <c r="P921" s="44">
        <f t="shared" si="265"/>
        <v>10</v>
      </c>
      <c r="Q921" s="44">
        <f t="shared" si="266"/>
        <v>2017</v>
      </c>
    </row>
    <row r="922" spans="1:17" ht="11.25" customHeight="1">
      <c r="A922" s="20" t="s">
        <v>134</v>
      </c>
      <c r="B922" s="20" t="s">
        <v>81</v>
      </c>
      <c r="C922" s="20" t="s">
        <v>312</v>
      </c>
      <c r="D922" s="20" t="s">
        <v>268</v>
      </c>
      <c r="E922" s="41">
        <v>1</v>
      </c>
      <c r="F922" s="54"/>
      <c r="G922" s="30">
        <v>43010</v>
      </c>
      <c r="H922" s="30">
        <v>43016</v>
      </c>
      <c r="I922" s="46"/>
      <c r="J922" s="52"/>
      <c r="L922" s="40">
        <v>1</v>
      </c>
      <c r="M922" s="34" t="s">
        <v>370</v>
      </c>
      <c r="N922" s="51" t="s">
        <v>571</v>
      </c>
      <c r="O922" s="44">
        <f t="shared" si="264"/>
        <v>1</v>
      </c>
      <c r="P922" s="44">
        <f t="shared" si="265"/>
        <v>10</v>
      </c>
      <c r="Q922" s="44">
        <f t="shared" si="266"/>
        <v>2017</v>
      </c>
    </row>
    <row r="923" spans="1:17" ht="11.25" customHeight="1">
      <c r="A923" s="20" t="s">
        <v>134</v>
      </c>
      <c r="B923" s="20" t="s">
        <v>81</v>
      </c>
      <c r="C923" s="20" t="s">
        <v>386</v>
      </c>
      <c r="D923" s="20" t="s">
        <v>268</v>
      </c>
      <c r="E923" s="41">
        <v>1</v>
      </c>
      <c r="F923" s="54"/>
      <c r="G923" s="30">
        <v>43011</v>
      </c>
      <c r="H923" s="30"/>
      <c r="I923" s="46"/>
      <c r="J923" s="52"/>
      <c r="L923" s="40">
        <v>1</v>
      </c>
      <c r="M923" s="34" t="s">
        <v>370</v>
      </c>
      <c r="N923" s="51" t="s">
        <v>571</v>
      </c>
      <c r="O923" s="44">
        <f t="shared" si="264"/>
        <v>1</v>
      </c>
      <c r="P923" s="44">
        <f t="shared" si="265"/>
        <v>10</v>
      </c>
      <c r="Q923" s="44">
        <f t="shared" si="266"/>
        <v>2017</v>
      </c>
    </row>
    <row r="924" spans="1:17" ht="11.25" customHeight="1">
      <c r="A924" s="20" t="s">
        <v>134</v>
      </c>
      <c r="B924" s="20" t="s">
        <v>81</v>
      </c>
      <c r="C924" s="20" t="s">
        <v>315</v>
      </c>
      <c r="D924" s="20" t="s">
        <v>268</v>
      </c>
      <c r="E924" s="41">
        <v>1</v>
      </c>
      <c r="F924" s="54"/>
      <c r="G924" s="30">
        <v>43011</v>
      </c>
      <c r="H924" s="30">
        <v>43014</v>
      </c>
      <c r="I924" s="46"/>
      <c r="J924" s="52"/>
      <c r="L924" s="40">
        <v>1</v>
      </c>
      <c r="M924" s="34" t="s">
        <v>370</v>
      </c>
      <c r="N924" s="51" t="s">
        <v>571</v>
      </c>
      <c r="O924" s="44">
        <f t="shared" si="264"/>
        <v>1</v>
      </c>
      <c r="P924" s="44">
        <f t="shared" si="265"/>
        <v>10</v>
      </c>
      <c r="Q924" s="44">
        <f t="shared" si="266"/>
        <v>2017</v>
      </c>
    </row>
    <row r="925" spans="1:17" ht="11.25" customHeight="1">
      <c r="A925" s="20" t="s">
        <v>134</v>
      </c>
      <c r="B925" s="20" t="s">
        <v>81</v>
      </c>
      <c r="C925" s="20" t="s">
        <v>180</v>
      </c>
      <c r="D925" s="20" t="s">
        <v>234</v>
      </c>
      <c r="E925" s="41">
        <v>1</v>
      </c>
      <c r="F925" s="54"/>
      <c r="G925" s="30">
        <v>43012</v>
      </c>
      <c r="H925" s="30">
        <v>43016</v>
      </c>
      <c r="I925" s="46"/>
      <c r="J925" s="52"/>
      <c r="L925" s="40">
        <v>1</v>
      </c>
      <c r="M925" s="34" t="s">
        <v>370</v>
      </c>
      <c r="N925" s="51" t="s">
        <v>571</v>
      </c>
      <c r="O925" s="44">
        <f t="shared" si="264"/>
        <v>1</v>
      </c>
      <c r="P925" s="44">
        <f t="shared" si="265"/>
        <v>10</v>
      </c>
      <c r="Q925" s="44">
        <f t="shared" si="266"/>
        <v>2017</v>
      </c>
    </row>
    <row r="926" spans="1:17" ht="11.25" customHeight="1">
      <c r="A926" s="20" t="s">
        <v>134</v>
      </c>
      <c r="B926" s="20" t="s">
        <v>81</v>
      </c>
      <c r="C926" s="20" t="s">
        <v>387</v>
      </c>
      <c r="D926" s="20" t="s">
        <v>268</v>
      </c>
      <c r="E926" s="41">
        <v>1</v>
      </c>
      <c r="F926" s="54"/>
      <c r="G926" s="30">
        <v>43012</v>
      </c>
      <c r="H926" s="30"/>
      <c r="I926" s="46"/>
      <c r="J926" s="52"/>
      <c r="L926" s="40">
        <v>1</v>
      </c>
      <c r="M926" s="34" t="s">
        <v>370</v>
      </c>
      <c r="N926" s="51" t="s">
        <v>571</v>
      </c>
      <c r="O926" s="44">
        <f t="shared" si="264"/>
        <v>1</v>
      </c>
      <c r="P926" s="44">
        <f t="shared" si="265"/>
        <v>10</v>
      </c>
      <c r="Q926" s="44">
        <f t="shared" si="266"/>
        <v>2017</v>
      </c>
    </row>
    <row r="927" spans="1:17" ht="11.25" customHeight="1">
      <c r="A927" s="20" t="s">
        <v>134</v>
      </c>
      <c r="B927" s="20" t="s">
        <v>81</v>
      </c>
      <c r="C927" s="20" t="s">
        <v>362</v>
      </c>
      <c r="D927" s="20" t="s">
        <v>268</v>
      </c>
      <c r="E927" s="41">
        <v>1</v>
      </c>
      <c r="F927" s="54"/>
      <c r="G927" s="30">
        <v>43012</v>
      </c>
      <c r="H927" s="30"/>
      <c r="I927" s="46"/>
      <c r="J927" s="52"/>
      <c r="L927" s="40">
        <v>1</v>
      </c>
      <c r="M927" s="34" t="s">
        <v>370</v>
      </c>
      <c r="N927" s="51" t="s">
        <v>571</v>
      </c>
      <c r="O927" s="44">
        <f t="shared" si="264"/>
        <v>1</v>
      </c>
      <c r="P927" s="44">
        <f t="shared" si="265"/>
        <v>10</v>
      </c>
      <c r="Q927" s="44">
        <f t="shared" si="266"/>
        <v>2017</v>
      </c>
    </row>
    <row r="928" spans="1:17" ht="11.25" customHeight="1">
      <c r="A928" s="20" t="s">
        <v>134</v>
      </c>
      <c r="B928" s="20" t="s">
        <v>81</v>
      </c>
      <c r="C928" s="20" t="s">
        <v>359</v>
      </c>
      <c r="D928" s="20" t="s">
        <v>268</v>
      </c>
      <c r="E928" s="41">
        <v>1</v>
      </c>
      <c r="F928" s="54"/>
      <c r="G928" s="30">
        <v>43012</v>
      </c>
      <c r="H928" s="30"/>
      <c r="I928" s="46"/>
      <c r="J928" s="52"/>
      <c r="L928" s="40">
        <v>1</v>
      </c>
      <c r="M928" s="34" t="s">
        <v>370</v>
      </c>
      <c r="N928" s="51" t="s">
        <v>571</v>
      </c>
      <c r="O928" s="44">
        <f t="shared" si="264"/>
        <v>1</v>
      </c>
      <c r="P928" s="44">
        <f t="shared" si="265"/>
        <v>10</v>
      </c>
      <c r="Q928" s="44">
        <f t="shared" si="266"/>
        <v>2017</v>
      </c>
    </row>
    <row r="929" spans="1:17" ht="11.25" customHeight="1">
      <c r="A929" s="20" t="s">
        <v>134</v>
      </c>
      <c r="B929" s="20" t="s">
        <v>81</v>
      </c>
      <c r="C929" s="20" t="s">
        <v>388</v>
      </c>
      <c r="D929" s="20" t="s">
        <v>268</v>
      </c>
      <c r="E929" s="41">
        <v>1</v>
      </c>
      <c r="F929" s="54"/>
      <c r="G929" s="30">
        <v>43014</v>
      </c>
      <c r="H929" s="30"/>
      <c r="I929" s="46"/>
      <c r="J929" s="52"/>
      <c r="L929" s="40">
        <v>1</v>
      </c>
      <c r="M929" s="34" t="s">
        <v>370</v>
      </c>
      <c r="N929" s="51" t="s">
        <v>571</v>
      </c>
      <c r="O929" s="44">
        <f t="shared" si="264"/>
        <v>1</v>
      </c>
      <c r="P929" s="44">
        <f t="shared" si="265"/>
        <v>10</v>
      </c>
      <c r="Q929" s="44">
        <f t="shared" si="266"/>
        <v>2017</v>
      </c>
    </row>
    <row r="930" spans="1:17" ht="11.25" customHeight="1">
      <c r="A930" s="20" t="s">
        <v>134</v>
      </c>
      <c r="B930" s="20" t="s">
        <v>72</v>
      </c>
      <c r="C930" s="20" t="s">
        <v>375</v>
      </c>
      <c r="D930" s="20" t="s">
        <v>50</v>
      </c>
      <c r="E930" s="41">
        <v>1</v>
      </c>
      <c r="G930" s="30">
        <v>43016</v>
      </c>
      <c r="H930" s="30">
        <v>43020</v>
      </c>
      <c r="I930" s="46"/>
      <c r="J930" s="52"/>
      <c r="L930" s="40">
        <v>1</v>
      </c>
      <c r="M930" s="34" t="s">
        <v>370</v>
      </c>
      <c r="N930" s="51" t="s">
        <v>571</v>
      </c>
      <c r="O930" s="44">
        <f t="shared" si="258"/>
        <v>1</v>
      </c>
      <c r="P930" s="44">
        <f t="shared" si="259"/>
        <v>10</v>
      </c>
      <c r="Q930" s="44">
        <f t="shared" si="260"/>
        <v>2017</v>
      </c>
    </row>
    <row r="931" spans="1:17" ht="11.25" customHeight="1">
      <c r="A931" s="20" t="s">
        <v>134</v>
      </c>
      <c r="B931" s="20" t="s">
        <v>81</v>
      </c>
      <c r="C931" s="20" t="s">
        <v>389</v>
      </c>
      <c r="D931" s="20" t="s">
        <v>268</v>
      </c>
      <c r="E931" s="41">
        <v>1</v>
      </c>
      <c r="G931" s="30">
        <v>43016</v>
      </c>
      <c r="H931" s="30">
        <v>43020</v>
      </c>
      <c r="I931" s="46"/>
      <c r="J931" s="52"/>
      <c r="L931" s="40">
        <v>1</v>
      </c>
      <c r="M931" s="34" t="s">
        <v>370</v>
      </c>
      <c r="N931" s="51" t="s">
        <v>571</v>
      </c>
      <c r="O931" s="44">
        <f>IF(DAY(G931)&lt;=10,1,IF(DAY(G931)&gt;20,3,2))</f>
        <v>1</v>
      </c>
      <c r="P931" s="44">
        <f>MONTH(G931)</f>
        <v>10</v>
      </c>
      <c r="Q931" s="44">
        <f>YEAR(G931)</f>
        <v>2017</v>
      </c>
    </row>
    <row r="932" spans="1:17" ht="11.25" customHeight="1">
      <c r="A932" s="20" t="s">
        <v>134</v>
      </c>
      <c r="B932" s="20" t="s">
        <v>81</v>
      </c>
      <c r="C932" s="20" t="s">
        <v>146</v>
      </c>
      <c r="E932" s="41">
        <v>1</v>
      </c>
      <c r="G932" s="30">
        <v>43017</v>
      </c>
      <c r="H932" s="30">
        <v>43018</v>
      </c>
      <c r="I932" s="46"/>
      <c r="J932" s="52"/>
      <c r="L932" s="40">
        <v>1</v>
      </c>
      <c r="M932" s="34" t="s">
        <v>370</v>
      </c>
      <c r="N932" s="51" t="s">
        <v>571</v>
      </c>
      <c r="O932" s="44">
        <f>IF(DAY(G932)&lt;=10,1,IF(DAY(G932)&gt;20,3,2))</f>
        <v>1</v>
      </c>
      <c r="P932" s="44">
        <f>MONTH(G932)</f>
        <v>10</v>
      </c>
      <c r="Q932" s="44">
        <f>YEAR(G932)</f>
        <v>2017</v>
      </c>
    </row>
    <row r="933" spans="1:17" ht="11.25" customHeight="1">
      <c r="A933" s="20" t="s">
        <v>134</v>
      </c>
      <c r="B933" s="20" t="s">
        <v>81</v>
      </c>
      <c r="C933" s="20" t="s">
        <v>271</v>
      </c>
      <c r="D933" s="20" t="s">
        <v>268</v>
      </c>
      <c r="E933" s="41">
        <v>1</v>
      </c>
      <c r="G933" s="30">
        <v>43018</v>
      </c>
      <c r="H933" s="30"/>
      <c r="I933" s="46"/>
      <c r="J933" s="52"/>
      <c r="L933" s="40">
        <v>1</v>
      </c>
      <c r="M933" s="34" t="s">
        <v>370</v>
      </c>
      <c r="N933" s="51" t="s">
        <v>571</v>
      </c>
      <c r="O933" s="44">
        <f>IF(DAY(G933)&lt;=10,1,IF(DAY(G933)&gt;20,3,2))</f>
        <v>1</v>
      </c>
      <c r="P933" s="44">
        <f>MONTH(G933)</f>
        <v>10</v>
      </c>
      <c r="Q933" s="44">
        <f>YEAR(G933)</f>
        <v>2017</v>
      </c>
    </row>
    <row r="934" spans="1:17" ht="11.25" customHeight="1">
      <c r="A934" s="20" t="s">
        <v>134</v>
      </c>
      <c r="B934" s="20" t="s">
        <v>81</v>
      </c>
      <c r="C934" s="20" t="s">
        <v>194</v>
      </c>
      <c r="D934" s="20" t="s">
        <v>268</v>
      </c>
      <c r="E934" s="41">
        <v>1</v>
      </c>
      <c r="G934" s="30">
        <v>43021</v>
      </c>
      <c r="H934" s="30"/>
      <c r="I934" s="46"/>
      <c r="J934" s="52"/>
      <c r="L934" s="40">
        <v>1</v>
      </c>
      <c r="M934" s="34" t="s">
        <v>370</v>
      </c>
      <c r="N934" s="51" t="s">
        <v>571</v>
      </c>
      <c r="O934" s="44">
        <f>IF(DAY(G934)&lt;=10,1,IF(DAY(G934)&gt;20,3,2))</f>
        <v>2</v>
      </c>
      <c r="P934" s="44">
        <f>MONTH(G934)</f>
        <v>10</v>
      </c>
      <c r="Q934" s="44">
        <f>YEAR(G934)</f>
        <v>2017</v>
      </c>
    </row>
    <row r="935" spans="1:17" ht="11.25" customHeight="1">
      <c r="A935" s="20" t="s">
        <v>134</v>
      </c>
      <c r="B935" s="20" t="s">
        <v>72</v>
      </c>
      <c r="C935" s="20" t="s">
        <v>450</v>
      </c>
      <c r="D935" s="20" t="s">
        <v>50</v>
      </c>
      <c r="E935" s="41">
        <v>1</v>
      </c>
      <c r="G935" s="30">
        <v>43026</v>
      </c>
      <c r="H935" s="30">
        <v>43030</v>
      </c>
      <c r="I935" s="46"/>
      <c r="J935" s="52"/>
      <c r="L935" s="40">
        <v>1</v>
      </c>
      <c r="M935" s="34" t="s">
        <v>370</v>
      </c>
      <c r="N935" s="51" t="s">
        <v>571</v>
      </c>
      <c r="O935" s="44">
        <f t="shared" si="258"/>
        <v>2</v>
      </c>
      <c r="P935" s="44">
        <f t="shared" si="259"/>
        <v>10</v>
      </c>
      <c r="Q935" s="44">
        <f t="shared" si="260"/>
        <v>2017</v>
      </c>
    </row>
    <row r="936" spans="1:17" ht="11.25" customHeight="1">
      <c r="A936" s="20" t="s">
        <v>134</v>
      </c>
      <c r="B936" s="20" t="s">
        <v>81</v>
      </c>
      <c r="C936" s="20" t="s">
        <v>293</v>
      </c>
      <c r="D936" s="20" t="s">
        <v>234</v>
      </c>
      <c r="E936" s="41">
        <v>2</v>
      </c>
      <c r="G936" s="30">
        <v>43027</v>
      </c>
      <c r="H936" s="30">
        <v>43044</v>
      </c>
      <c r="I936" s="21"/>
      <c r="J936" s="52" t="s">
        <v>390</v>
      </c>
      <c r="L936" s="40">
        <v>1</v>
      </c>
      <c r="M936" s="34" t="s">
        <v>370</v>
      </c>
      <c r="N936" s="51" t="s">
        <v>571</v>
      </c>
      <c r="O936" s="44">
        <f>IF(DAY(G936)&lt;=10,1,IF(DAY(G936)&gt;20,3,2))</f>
        <v>2</v>
      </c>
      <c r="P936" s="44">
        <f>MONTH(G936)</f>
        <v>10</v>
      </c>
      <c r="Q936" s="44">
        <f>YEAR(G936)</f>
        <v>2017</v>
      </c>
    </row>
    <row r="937" spans="1:17" ht="11.25" customHeight="1">
      <c r="A937" s="20" t="s">
        <v>134</v>
      </c>
      <c r="B937" s="20" t="s">
        <v>75</v>
      </c>
      <c r="C937" s="20" t="s">
        <v>368</v>
      </c>
      <c r="E937" s="41">
        <v>1</v>
      </c>
      <c r="G937" s="30">
        <v>43028</v>
      </c>
      <c r="H937" s="30">
        <v>43029</v>
      </c>
      <c r="I937" s="46"/>
      <c r="J937" s="52"/>
      <c r="L937" s="40">
        <v>1</v>
      </c>
      <c r="M937" s="34" t="s">
        <v>366</v>
      </c>
      <c r="N937" s="51" t="s">
        <v>571</v>
      </c>
      <c r="O937" s="44">
        <f t="shared" si="258"/>
        <v>2</v>
      </c>
      <c r="P937" s="44">
        <f t="shared" si="259"/>
        <v>10</v>
      </c>
      <c r="Q937" s="44">
        <f t="shared" si="260"/>
        <v>2017</v>
      </c>
    </row>
    <row r="938" spans="1:17" ht="11.25" customHeight="1">
      <c r="A938" s="20" t="s">
        <v>134</v>
      </c>
      <c r="B938" s="20" t="s">
        <v>81</v>
      </c>
      <c r="C938" s="20" t="s">
        <v>205</v>
      </c>
      <c r="D938" s="20" t="s">
        <v>234</v>
      </c>
      <c r="E938" s="41">
        <v>1</v>
      </c>
      <c r="G938" s="30">
        <v>43028</v>
      </c>
      <c r="H938" s="30"/>
      <c r="I938" s="46"/>
      <c r="J938" s="52"/>
      <c r="L938" s="40">
        <v>1</v>
      </c>
      <c r="M938" s="34" t="s">
        <v>370</v>
      </c>
      <c r="N938" s="51" t="s">
        <v>571</v>
      </c>
      <c r="O938" s="44">
        <f>IF(DAY(G938)&lt;=10,1,IF(DAY(G938)&gt;20,3,2))</f>
        <v>2</v>
      </c>
      <c r="P938" s="44">
        <f>MONTH(G938)</f>
        <v>10</v>
      </c>
      <c r="Q938" s="44">
        <f>YEAR(G938)</f>
        <v>2017</v>
      </c>
    </row>
    <row r="939" spans="1:17" ht="11.25" customHeight="1">
      <c r="A939" s="20" t="s">
        <v>134</v>
      </c>
      <c r="B939" s="20" t="s">
        <v>81</v>
      </c>
      <c r="C939" s="20" t="s">
        <v>180</v>
      </c>
      <c r="D939" s="20" t="s">
        <v>234</v>
      </c>
      <c r="E939" s="41">
        <v>1</v>
      </c>
      <c r="G939" s="30">
        <v>43028</v>
      </c>
      <c r="H939" s="30">
        <v>43030</v>
      </c>
      <c r="I939" s="46"/>
      <c r="J939" s="52"/>
      <c r="L939" s="40">
        <v>1</v>
      </c>
      <c r="M939" s="34" t="s">
        <v>370</v>
      </c>
      <c r="N939" s="51" t="s">
        <v>571</v>
      </c>
      <c r="O939" s="44">
        <f>IF(DAY(G939)&lt;=10,1,IF(DAY(G939)&gt;20,3,2))</f>
        <v>2</v>
      </c>
      <c r="P939" s="44">
        <f>MONTH(G939)</f>
        <v>10</v>
      </c>
      <c r="Q939" s="44">
        <f>YEAR(G939)</f>
        <v>2017</v>
      </c>
    </row>
    <row r="940" spans="1:17" ht="11.25" customHeight="1">
      <c r="A940" s="20" t="s">
        <v>134</v>
      </c>
      <c r="B940" s="20" t="s">
        <v>81</v>
      </c>
      <c r="C940" s="20" t="s">
        <v>209</v>
      </c>
      <c r="D940" s="20" t="s">
        <v>234</v>
      </c>
      <c r="E940" s="41">
        <v>1</v>
      </c>
      <c r="G940" s="30">
        <v>43032</v>
      </c>
      <c r="H940" s="30"/>
      <c r="I940" s="46"/>
      <c r="J940" s="52"/>
      <c r="L940" s="40">
        <v>1</v>
      </c>
      <c r="M940" s="34" t="s">
        <v>370</v>
      </c>
      <c r="N940" s="51" t="s">
        <v>571</v>
      </c>
      <c r="O940" s="44">
        <f>IF(DAY(G940)&lt;=10,1,IF(DAY(G940)&gt;20,3,2))</f>
        <v>3</v>
      </c>
      <c r="P940" s="44">
        <f>MONTH(G940)</f>
        <v>10</v>
      </c>
      <c r="Q940" s="44">
        <f>YEAR(G940)</f>
        <v>2017</v>
      </c>
    </row>
    <row r="941" spans="1:17" ht="11.25" customHeight="1">
      <c r="A941" s="20" t="s">
        <v>134</v>
      </c>
      <c r="B941" s="20" t="s">
        <v>72</v>
      </c>
      <c r="C941" s="20" t="s">
        <v>371</v>
      </c>
      <c r="D941" s="20" t="s">
        <v>50</v>
      </c>
      <c r="E941" s="41">
        <v>1</v>
      </c>
      <c r="G941" s="30">
        <v>43034</v>
      </c>
      <c r="H941" s="30">
        <v>43036</v>
      </c>
      <c r="I941" s="46"/>
      <c r="J941" s="52"/>
      <c r="L941" s="40">
        <v>1</v>
      </c>
      <c r="M941" s="34" t="s">
        <v>370</v>
      </c>
      <c r="N941" s="51" t="s">
        <v>571</v>
      </c>
      <c r="O941" s="44">
        <f t="shared" si="258"/>
        <v>3</v>
      </c>
      <c r="P941" s="44">
        <f t="shared" si="259"/>
        <v>10</v>
      </c>
      <c r="Q941" s="44">
        <f t="shared" si="260"/>
        <v>2017</v>
      </c>
    </row>
    <row r="942" spans="1:17" ht="11.25" customHeight="1">
      <c r="A942" s="20" t="s">
        <v>134</v>
      </c>
      <c r="B942" s="20" t="s">
        <v>81</v>
      </c>
      <c r="C942" s="20" t="s">
        <v>391</v>
      </c>
      <c r="D942" s="20" t="s">
        <v>268</v>
      </c>
      <c r="E942" s="41">
        <v>1</v>
      </c>
      <c r="G942" s="30">
        <v>43041</v>
      </c>
      <c r="H942" s="30">
        <v>43043</v>
      </c>
      <c r="I942" s="46"/>
      <c r="J942" s="52"/>
      <c r="L942" s="40">
        <v>1</v>
      </c>
      <c r="M942" s="34" t="s">
        <v>370</v>
      </c>
      <c r="N942" s="51" t="s">
        <v>571</v>
      </c>
      <c r="O942" s="44">
        <f t="shared" ref="O942:O947" si="267">IF(DAY(G942)&lt;=10,1,IF(DAY(G942)&gt;20,3,2))</f>
        <v>1</v>
      </c>
      <c r="P942" s="44">
        <f t="shared" ref="P942:P947" si="268">MONTH(G942)</f>
        <v>11</v>
      </c>
      <c r="Q942" s="44">
        <f t="shared" ref="Q942:Q947" si="269">YEAR(G942)</f>
        <v>2017</v>
      </c>
    </row>
    <row r="943" spans="1:17" ht="11.25" customHeight="1">
      <c r="A943" s="20" t="s">
        <v>134</v>
      </c>
      <c r="B943" s="20" t="s">
        <v>79</v>
      </c>
      <c r="C943" s="20" t="s">
        <v>392</v>
      </c>
      <c r="D943" s="20" t="s">
        <v>393</v>
      </c>
      <c r="E943" s="41">
        <v>1</v>
      </c>
      <c r="G943" s="30">
        <v>43199</v>
      </c>
      <c r="H943" s="30">
        <v>43200</v>
      </c>
      <c r="I943" s="46"/>
      <c r="J943" s="52"/>
      <c r="L943" s="40">
        <v>1</v>
      </c>
      <c r="M943" s="34" t="s">
        <v>394</v>
      </c>
      <c r="N943" s="51" t="s">
        <v>434</v>
      </c>
      <c r="O943" s="44">
        <f t="shared" si="267"/>
        <v>1</v>
      </c>
      <c r="P943" s="44">
        <f t="shared" si="268"/>
        <v>4</v>
      </c>
      <c r="Q943" s="44">
        <f t="shared" si="269"/>
        <v>2018</v>
      </c>
    </row>
    <row r="944" spans="1:17" ht="11.25" customHeight="1">
      <c r="A944" s="20" t="s">
        <v>134</v>
      </c>
      <c r="B944" s="20" t="s">
        <v>79</v>
      </c>
      <c r="C944" s="20" t="s">
        <v>395</v>
      </c>
      <c r="D944" s="20" t="s">
        <v>215</v>
      </c>
      <c r="E944" s="41">
        <v>1</v>
      </c>
      <c r="G944" s="30">
        <v>43290</v>
      </c>
      <c r="H944" s="30"/>
      <c r="I944" s="46"/>
      <c r="J944" s="52"/>
      <c r="L944" s="40">
        <v>1</v>
      </c>
      <c r="M944" s="34" t="s">
        <v>394</v>
      </c>
      <c r="N944" s="51" t="s">
        <v>573</v>
      </c>
      <c r="O944" s="44">
        <f t="shared" si="267"/>
        <v>1</v>
      </c>
      <c r="P944" s="44">
        <f t="shared" si="268"/>
        <v>7</v>
      </c>
      <c r="Q944" s="44">
        <f t="shared" si="269"/>
        <v>2018</v>
      </c>
    </row>
    <row r="945" spans="1:17" ht="11.25" customHeight="1">
      <c r="A945" s="20" t="s">
        <v>134</v>
      </c>
      <c r="B945" s="20" t="s">
        <v>81</v>
      </c>
      <c r="C945" s="20" t="s">
        <v>352</v>
      </c>
      <c r="D945" s="20" t="s">
        <v>234</v>
      </c>
      <c r="E945" s="41">
        <v>1</v>
      </c>
      <c r="G945" s="30">
        <v>43360</v>
      </c>
      <c r="H945" s="30">
        <v>43363</v>
      </c>
      <c r="I945" s="46"/>
      <c r="J945" s="52"/>
      <c r="L945" s="40">
        <v>1</v>
      </c>
      <c r="M945" s="34" t="s">
        <v>394</v>
      </c>
      <c r="N945" s="51" t="s">
        <v>573</v>
      </c>
      <c r="O945" s="44">
        <f t="shared" si="267"/>
        <v>2</v>
      </c>
      <c r="P945" s="44">
        <f t="shared" si="268"/>
        <v>9</v>
      </c>
      <c r="Q945" s="44">
        <f t="shared" si="269"/>
        <v>2018</v>
      </c>
    </row>
    <row r="946" spans="1:17" ht="11.25" customHeight="1">
      <c r="A946" s="20" t="s">
        <v>134</v>
      </c>
      <c r="B946" s="20" t="s">
        <v>81</v>
      </c>
      <c r="C946" s="20" t="s">
        <v>212</v>
      </c>
      <c r="D946" s="20" t="s">
        <v>234</v>
      </c>
      <c r="E946" s="41">
        <v>1</v>
      </c>
      <c r="G946" s="30">
        <v>43379</v>
      </c>
      <c r="H946" s="30">
        <v>43379</v>
      </c>
      <c r="I946" s="46"/>
      <c r="J946" s="52"/>
      <c r="L946" s="40">
        <v>1</v>
      </c>
      <c r="M946" s="34" t="s">
        <v>394</v>
      </c>
      <c r="N946" s="51" t="s">
        <v>573</v>
      </c>
      <c r="O946" s="44">
        <f t="shared" si="267"/>
        <v>1</v>
      </c>
      <c r="P946" s="44">
        <f t="shared" si="268"/>
        <v>10</v>
      </c>
      <c r="Q946" s="44">
        <f t="shared" si="269"/>
        <v>2018</v>
      </c>
    </row>
    <row r="947" spans="1:17" ht="11.25" customHeight="1">
      <c r="A947" s="20" t="s">
        <v>134</v>
      </c>
      <c r="B947" s="20" t="s">
        <v>78</v>
      </c>
      <c r="C947" s="20" t="s">
        <v>396</v>
      </c>
      <c r="D947" s="20" t="s">
        <v>160</v>
      </c>
      <c r="E947" s="41">
        <v>1</v>
      </c>
      <c r="G947" s="30">
        <v>43384</v>
      </c>
      <c r="H947" s="30"/>
      <c r="I947" s="46"/>
      <c r="J947" s="52"/>
      <c r="L947" s="40">
        <v>1</v>
      </c>
      <c r="M947" s="34" t="s">
        <v>394</v>
      </c>
      <c r="N947" s="51" t="s">
        <v>573</v>
      </c>
      <c r="O947" s="44">
        <f t="shared" si="267"/>
        <v>2</v>
      </c>
      <c r="P947" s="44">
        <f t="shared" si="268"/>
        <v>10</v>
      </c>
      <c r="Q947" s="44">
        <f t="shared" si="269"/>
        <v>2018</v>
      </c>
    </row>
    <row r="948" spans="1:17" ht="11.25" customHeight="1">
      <c r="A948" s="20" t="s">
        <v>134</v>
      </c>
      <c r="B948" s="20" t="s">
        <v>81</v>
      </c>
      <c r="C948" s="20" t="s">
        <v>223</v>
      </c>
      <c r="D948" s="20" t="s">
        <v>268</v>
      </c>
      <c r="E948" s="41">
        <v>1</v>
      </c>
      <c r="G948" s="30">
        <v>43384</v>
      </c>
      <c r="H948" s="30">
        <v>43386</v>
      </c>
      <c r="I948" s="46"/>
      <c r="J948" s="52"/>
      <c r="L948" s="40">
        <v>1</v>
      </c>
      <c r="M948" s="34" t="s">
        <v>394</v>
      </c>
      <c r="N948" s="41" t="s">
        <v>573</v>
      </c>
      <c r="O948" s="44">
        <f t="shared" ref="O948:O983" si="270">IF(DAY(G948)&lt;=10,1,IF(DAY(G948)&gt;20,3,2))</f>
        <v>2</v>
      </c>
      <c r="P948" s="44">
        <f t="shared" ref="P948:P983" si="271">MONTH(G948)</f>
        <v>10</v>
      </c>
      <c r="Q948" s="44">
        <f t="shared" ref="Q948:Q983" si="272">YEAR(G948)</f>
        <v>2018</v>
      </c>
    </row>
    <row r="949" spans="1:17" ht="11.25" customHeight="1">
      <c r="A949" s="20" t="s">
        <v>134</v>
      </c>
      <c r="B949" s="20" t="s">
        <v>72</v>
      </c>
      <c r="C949" s="20" t="s">
        <v>436</v>
      </c>
      <c r="D949" s="20" t="s">
        <v>50</v>
      </c>
      <c r="E949" s="41">
        <v>1</v>
      </c>
      <c r="G949" s="30">
        <v>43578</v>
      </c>
      <c r="H949" s="30"/>
      <c r="I949" s="46"/>
      <c r="J949" s="52"/>
      <c r="L949" s="40">
        <v>1</v>
      </c>
      <c r="M949" s="34" t="s">
        <v>448</v>
      </c>
      <c r="N949" s="41" t="s">
        <v>574</v>
      </c>
      <c r="O949" s="44">
        <f>IF(DAY(G949)&lt;=10,1,IF(DAY(G949)&gt;20,3,2))</f>
        <v>3</v>
      </c>
      <c r="P949" s="44">
        <f>MONTH(G949)</f>
        <v>4</v>
      </c>
      <c r="Q949" s="44">
        <f>YEAR(G949)</f>
        <v>2019</v>
      </c>
    </row>
    <row r="950" spans="1:17" ht="11.25" customHeight="1">
      <c r="A950" s="20" t="s">
        <v>134</v>
      </c>
      <c r="B950" s="20" t="s">
        <v>79</v>
      </c>
      <c r="C950" s="20" t="s">
        <v>575</v>
      </c>
      <c r="D950" s="20" t="s">
        <v>411</v>
      </c>
      <c r="E950" s="41">
        <v>1</v>
      </c>
      <c r="G950" s="30">
        <v>43591</v>
      </c>
      <c r="H950" s="30">
        <v>43592</v>
      </c>
      <c r="I950" s="46"/>
      <c r="J950" s="52"/>
      <c r="L950" s="40">
        <v>1</v>
      </c>
      <c r="M950" s="34" t="s">
        <v>448</v>
      </c>
      <c r="N950" s="41" t="s">
        <v>574</v>
      </c>
      <c r="O950" s="44">
        <f>IF(DAY(G950)&lt;=10,1,IF(DAY(G950)&gt;20,3,2))</f>
        <v>1</v>
      </c>
      <c r="P950" s="44">
        <f>MONTH(G950)</f>
        <v>5</v>
      </c>
      <c r="Q950" s="44">
        <f>YEAR(G950)</f>
        <v>2019</v>
      </c>
    </row>
    <row r="951" spans="1:17" ht="11.25" customHeight="1">
      <c r="A951" s="20" t="s">
        <v>134</v>
      </c>
      <c r="B951" s="20" t="s">
        <v>81</v>
      </c>
      <c r="C951" s="20" t="s">
        <v>226</v>
      </c>
      <c r="D951" s="20" t="s">
        <v>268</v>
      </c>
      <c r="E951" s="41">
        <v>1</v>
      </c>
      <c r="G951" s="30">
        <v>43606</v>
      </c>
      <c r="H951" s="30"/>
      <c r="I951" s="46"/>
      <c r="J951" s="52"/>
      <c r="L951" s="40">
        <v>1</v>
      </c>
      <c r="M951" s="34" t="s">
        <v>448</v>
      </c>
      <c r="N951" s="41" t="s">
        <v>574</v>
      </c>
      <c r="O951" s="44">
        <f>IF(DAY(G951)&lt;=10,1,IF(DAY(G951)&gt;20,3,2))</f>
        <v>3</v>
      </c>
      <c r="P951" s="44">
        <f>MONTH(G951)</f>
        <v>5</v>
      </c>
      <c r="Q951" s="44">
        <f>YEAR(G951)</f>
        <v>2019</v>
      </c>
    </row>
    <row r="952" spans="1:17" ht="11.25" customHeight="1">
      <c r="A952" s="20" t="s">
        <v>134</v>
      </c>
      <c r="B952" s="20" t="s">
        <v>72</v>
      </c>
      <c r="C952" s="20" t="s">
        <v>437</v>
      </c>
      <c r="D952" s="20" t="s">
        <v>50</v>
      </c>
      <c r="E952" s="41">
        <v>1</v>
      </c>
      <c r="G952" s="30">
        <v>43716</v>
      </c>
      <c r="H952" s="30"/>
      <c r="I952" s="46"/>
      <c r="J952" s="52"/>
      <c r="L952" s="40">
        <v>1</v>
      </c>
      <c r="M952" s="34" t="s">
        <v>448</v>
      </c>
      <c r="N952" s="41" t="s">
        <v>574</v>
      </c>
      <c r="O952" s="44">
        <f t="shared" si="270"/>
        <v>1</v>
      </c>
      <c r="P952" s="44">
        <f t="shared" si="271"/>
        <v>9</v>
      </c>
      <c r="Q952" s="44">
        <f t="shared" si="272"/>
        <v>2019</v>
      </c>
    </row>
    <row r="953" spans="1:17" ht="11.25" customHeight="1">
      <c r="A953" s="20" t="s">
        <v>134</v>
      </c>
      <c r="B953" s="20" t="s">
        <v>78</v>
      </c>
      <c r="C953" s="20" t="s">
        <v>443</v>
      </c>
      <c r="D953" s="20" t="s">
        <v>160</v>
      </c>
      <c r="E953" s="41">
        <v>1</v>
      </c>
      <c r="G953" s="30">
        <v>43718</v>
      </c>
      <c r="H953" s="30">
        <v>43720</v>
      </c>
      <c r="I953" s="46"/>
      <c r="J953" s="52"/>
      <c r="L953" s="40">
        <v>1</v>
      </c>
      <c r="M953" s="34" t="s">
        <v>448</v>
      </c>
      <c r="N953" s="41" t="s">
        <v>574</v>
      </c>
      <c r="O953" s="44">
        <f>IF(DAY(G953)&lt;=10,1,IF(DAY(G953)&gt;20,3,2))</f>
        <v>1</v>
      </c>
      <c r="P953" s="44">
        <f>MONTH(G953)</f>
        <v>9</v>
      </c>
      <c r="Q953" s="44">
        <f>YEAR(G953)</f>
        <v>2019</v>
      </c>
    </row>
    <row r="954" spans="1:17" ht="11.25" customHeight="1">
      <c r="A954" s="20" t="s">
        <v>134</v>
      </c>
      <c r="B954" s="20" t="s">
        <v>72</v>
      </c>
      <c r="C954" s="20" t="s">
        <v>438</v>
      </c>
      <c r="D954" s="20" t="s">
        <v>50</v>
      </c>
      <c r="E954" s="41">
        <v>1</v>
      </c>
      <c r="G954" s="30">
        <v>43730</v>
      </c>
      <c r="H954" s="30">
        <v>43734</v>
      </c>
      <c r="I954" s="46"/>
      <c r="J954" s="52"/>
      <c r="L954" s="40">
        <v>1</v>
      </c>
      <c r="M954" s="34" t="s">
        <v>448</v>
      </c>
      <c r="N954" s="41" t="s">
        <v>574</v>
      </c>
      <c r="O954" s="44">
        <f t="shared" si="270"/>
        <v>3</v>
      </c>
      <c r="P954" s="44">
        <f t="shared" si="271"/>
        <v>9</v>
      </c>
      <c r="Q954" s="44">
        <f t="shared" si="272"/>
        <v>2019</v>
      </c>
    </row>
    <row r="955" spans="1:17" ht="11.25" customHeight="1">
      <c r="A955" s="20" t="s">
        <v>134</v>
      </c>
      <c r="B955" s="20" t="s">
        <v>81</v>
      </c>
      <c r="C955" s="20" t="s">
        <v>146</v>
      </c>
      <c r="E955" s="41">
        <v>1</v>
      </c>
      <c r="G955" s="30">
        <v>43730</v>
      </c>
      <c r="H955" s="30">
        <v>43735</v>
      </c>
      <c r="I955" s="46"/>
      <c r="J955" s="52"/>
      <c r="L955" s="40">
        <v>1</v>
      </c>
      <c r="M955" s="34" t="s">
        <v>448</v>
      </c>
      <c r="N955" s="41" t="s">
        <v>574</v>
      </c>
      <c r="O955" s="44">
        <f>IF(DAY(G955)&lt;=10,1,IF(DAY(G955)&gt;20,3,2))</f>
        <v>3</v>
      </c>
      <c r="P955" s="44">
        <f>MONTH(G955)</f>
        <v>9</v>
      </c>
      <c r="Q955" s="44">
        <f>YEAR(G955)</f>
        <v>2019</v>
      </c>
    </row>
    <row r="956" spans="1:17" ht="11.25" customHeight="1">
      <c r="A956" s="20" t="s">
        <v>134</v>
      </c>
      <c r="B956" s="20" t="s">
        <v>72</v>
      </c>
      <c r="C956" s="20" t="s">
        <v>439</v>
      </c>
      <c r="D956" s="20" t="s">
        <v>50</v>
      </c>
      <c r="E956" s="41">
        <v>1</v>
      </c>
      <c r="G956" s="30">
        <v>43731</v>
      </c>
      <c r="H956" s="30">
        <v>43735</v>
      </c>
      <c r="I956" s="46"/>
      <c r="J956" s="52"/>
      <c r="L956" s="40">
        <v>1</v>
      </c>
      <c r="M956" s="34" t="s">
        <v>448</v>
      </c>
      <c r="N956" s="41" t="s">
        <v>574</v>
      </c>
      <c r="O956" s="44">
        <f t="shared" si="270"/>
        <v>3</v>
      </c>
      <c r="P956" s="44">
        <f t="shared" si="271"/>
        <v>9</v>
      </c>
      <c r="Q956" s="44">
        <f t="shared" si="272"/>
        <v>2019</v>
      </c>
    </row>
    <row r="957" spans="1:17" ht="11.25" customHeight="1">
      <c r="A957" s="20" t="s">
        <v>134</v>
      </c>
      <c r="B957" s="20" t="s">
        <v>73</v>
      </c>
      <c r="C957" s="20" t="s">
        <v>186</v>
      </c>
      <c r="E957" s="41">
        <v>1</v>
      </c>
      <c r="G957" s="30">
        <v>43731</v>
      </c>
      <c r="H957" s="30"/>
      <c r="I957" s="46">
        <v>0</v>
      </c>
      <c r="J957" s="52"/>
      <c r="L957" s="40">
        <v>1</v>
      </c>
      <c r="M957" s="34" t="s">
        <v>448</v>
      </c>
      <c r="N957" s="41" t="s">
        <v>574</v>
      </c>
      <c r="O957" s="44">
        <f t="shared" ref="O957:O967" si="273">IF(DAY(G957)&lt;=10,1,IF(DAY(G957)&gt;20,3,2))</f>
        <v>3</v>
      </c>
      <c r="P957" s="44">
        <f t="shared" ref="P957:P967" si="274">MONTH(G957)</f>
        <v>9</v>
      </c>
      <c r="Q957" s="44">
        <f t="shared" ref="Q957:Q967" si="275">YEAR(G957)</f>
        <v>2019</v>
      </c>
    </row>
    <row r="958" spans="1:17" ht="11.25" customHeight="1">
      <c r="A958" s="20" t="s">
        <v>134</v>
      </c>
      <c r="B958" s="20" t="s">
        <v>81</v>
      </c>
      <c r="C958" s="20" t="s">
        <v>445</v>
      </c>
      <c r="D958" s="20" t="s">
        <v>268</v>
      </c>
      <c r="E958" s="41">
        <v>2</v>
      </c>
      <c r="G958" s="30">
        <v>43731</v>
      </c>
      <c r="H958" s="30">
        <v>43735</v>
      </c>
      <c r="I958" s="46"/>
      <c r="J958" s="52"/>
      <c r="L958" s="40">
        <v>1</v>
      </c>
      <c r="M958" s="34" t="s">
        <v>448</v>
      </c>
      <c r="N958" s="41" t="s">
        <v>574</v>
      </c>
      <c r="O958" s="44">
        <f t="shared" si="273"/>
        <v>3</v>
      </c>
      <c r="P958" s="44">
        <f t="shared" si="274"/>
        <v>9</v>
      </c>
      <c r="Q958" s="44">
        <f t="shared" si="275"/>
        <v>2019</v>
      </c>
    </row>
    <row r="959" spans="1:17" ht="11.25" customHeight="1">
      <c r="A959" s="20" t="s">
        <v>134</v>
      </c>
      <c r="B959" s="20" t="s">
        <v>81</v>
      </c>
      <c r="C959" s="20" t="s">
        <v>146</v>
      </c>
      <c r="E959" s="41">
        <v>1</v>
      </c>
      <c r="G959" s="30">
        <v>43733</v>
      </c>
      <c r="H959" s="30"/>
      <c r="I959" s="46"/>
      <c r="J959" s="52"/>
      <c r="L959" s="40">
        <v>1</v>
      </c>
      <c r="M959" s="34" t="s">
        <v>448</v>
      </c>
      <c r="N959" s="41" t="s">
        <v>574</v>
      </c>
      <c r="O959" s="44">
        <f t="shared" si="273"/>
        <v>3</v>
      </c>
      <c r="P959" s="44">
        <f t="shared" si="274"/>
        <v>9</v>
      </c>
      <c r="Q959" s="44">
        <f t="shared" si="275"/>
        <v>2019</v>
      </c>
    </row>
    <row r="960" spans="1:17" ht="11.25" customHeight="1">
      <c r="A960" s="20" t="s">
        <v>134</v>
      </c>
      <c r="B960" s="20" t="s">
        <v>81</v>
      </c>
      <c r="C960" s="20" t="s">
        <v>174</v>
      </c>
      <c r="D960" s="20" t="s">
        <v>268</v>
      </c>
      <c r="E960" s="41">
        <v>1</v>
      </c>
      <c r="G960" s="30">
        <v>43733</v>
      </c>
      <c r="H960" s="30">
        <v>43737</v>
      </c>
      <c r="I960" s="46"/>
      <c r="J960" s="52"/>
      <c r="L960" s="40">
        <v>1</v>
      </c>
      <c r="M960" s="34" t="s">
        <v>448</v>
      </c>
      <c r="N960" s="41" t="s">
        <v>574</v>
      </c>
      <c r="O960" s="44">
        <f t="shared" si="273"/>
        <v>3</v>
      </c>
      <c r="P960" s="44">
        <f t="shared" si="274"/>
        <v>9</v>
      </c>
      <c r="Q960" s="44">
        <f t="shared" si="275"/>
        <v>2019</v>
      </c>
    </row>
    <row r="961" spans="1:17" ht="11.25" customHeight="1">
      <c r="A961" s="20" t="s">
        <v>134</v>
      </c>
      <c r="B961" s="20" t="s">
        <v>81</v>
      </c>
      <c r="C961" s="20" t="s">
        <v>293</v>
      </c>
      <c r="D961" s="20" t="s">
        <v>234</v>
      </c>
      <c r="E961" s="41">
        <v>1</v>
      </c>
      <c r="G961" s="30">
        <v>43734</v>
      </c>
      <c r="H961" s="30">
        <v>43735</v>
      </c>
      <c r="I961" s="46"/>
      <c r="J961" s="52"/>
      <c r="L961" s="40">
        <v>1</v>
      </c>
      <c r="M961" s="34" t="s">
        <v>448</v>
      </c>
      <c r="N961" s="41" t="s">
        <v>574</v>
      </c>
      <c r="O961" s="44">
        <f t="shared" si="273"/>
        <v>3</v>
      </c>
      <c r="P961" s="44">
        <f t="shared" si="274"/>
        <v>9</v>
      </c>
      <c r="Q961" s="44">
        <f t="shared" si="275"/>
        <v>2019</v>
      </c>
    </row>
    <row r="962" spans="1:17" ht="11.25" customHeight="1">
      <c r="A962" s="20" t="s">
        <v>134</v>
      </c>
      <c r="B962" s="20" t="s">
        <v>81</v>
      </c>
      <c r="C962" s="20" t="s">
        <v>311</v>
      </c>
      <c r="D962" s="20" t="s">
        <v>277</v>
      </c>
      <c r="E962" s="41">
        <v>1</v>
      </c>
      <c r="G962" s="30">
        <v>43735</v>
      </c>
      <c r="H962" s="30"/>
      <c r="I962" s="46"/>
      <c r="J962" s="52"/>
      <c r="L962" s="40">
        <v>1</v>
      </c>
      <c r="M962" s="34" t="s">
        <v>448</v>
      </c>
      <c r="N962" s="41" t="s">
        <v>574</v>
      </c>
      <c r="O962" s="44">
        <f t="shared" si="273"/>
        <v>3</v>
      </c>
      <c r="P962" s="44">
        <f t="shared" si="274"/>
        <v>9</v>
      </c>
      <c r="Q962" s="44">
        <f t="shared" si="275"/>
        <v>2019</v>
      </c>
    </row>
    <row r="963" spans="1:17" ht="11.25" customHeight="1">
      <c r="A963" s="20" t="s">
        <v>134</v>
      </c>
      <c r="B963" s="20" t="s">
        <v>81</v>
      </c>
      <c r="C963" s="20" t="s">
        <v>223</v>
      </c>
      <c r="D963" s="20" t="s">
        <v>268</v>
      </c>
      <c r="E963" s="41">
        <v>1</v>
      </c>
      <c r="G963" s="30">
        <v>43735</v>
      </c>
      <c r="H963" s="30"/>
      <c r="I963" s="46"/>
      <c r="J963" s="52"/>
      <c r="L963" s="40">
        <v>1</v>
      </c>
      <c r="M963" s="34" t="s">
        <v>448</v>
      </c>
      <c r="N963" s="41" t="s">
        <v>574</v>
      </c>
      <c r="O963" s="44">
        <f t="shared" si="273"/>
        <v>3</v>
      </c>
      <c r="P963" s="44">
        <f t="shared" si="274"/>
        <v>9</v>
      </c>
      <c r="Q963" s="44">
        <f t="shared" si="275"/>
        <v>2019</v>
      </c>
    </row>
    <row r="964" spans="1:17" ht="11.25" customHeight="1">
      <c r="A964" s="20" t="s">
        <v>134</v>
      </c>
      <c r="B964" s="20" t="s">
        <v>81</v>
      </c>
      <c r="C964" s="20" t="s">
        <v>359</v>
      </c>
      <c r="D964" s="20" t="s">
        <v>268</v>
      </c>
      <c r="E964" s="41">
        <v>1</v>
      </c>
      <c r="G964" s="30">
        <v>43735</v>
      </c>
      <c r="H964" s="30">
        <v>43736</v>
      </c>
      <c r="I964" s="46"/>
      <c r="J964" s="52"/>
      <c r="L964" s="40">
        <v>1</v>
      </c>
      <c r="M964" s="34" t="s">
        <v>448</v>
      </c>
      <c r="N964" s="41" t="s">
        <v>574</v>
      </c>
      <c r="O964" s="44">
        <f t="shared" si="273"/>
        <v>3</v>
      </c>
      <c r="P964" s="44">
        <f t="shared" si="274"/>
        <v>9</v>
      </c>
      <c r="Q964" s="44">
        <f t="shared" si="275"/>
        <v>2019</v>
      </c>
    </row>
    <row r="965" spans="1:17" ht="11.25" customHeight="1">
      <c r="A965" s="20" t="s">
        <v>134</v>
      </c>
      <c r="B965" s="20" t="s">
        <v>74</v>
      </c>
      <c r="C965" s="20" t="s">
        <v>51</v>
      </c>
      <c r="E965" s="41">
        <v>1</v>
      </c>
      <c r="G965" s="30">
        <v>43736</v>
      </c>
      <c r="H965" s="30"/>
      <c r="I965" s="46"/>
      <c r="J965" s="52"/>
      <c r="L965" s="40">
        <v>1</v>
      </c>
      <c r="M965" s="34" t="s">
        <v>448</v>
      </c>
      <c r="N965" s="41" t="s">
        <v>574</v>
      </c>
      <c r="O965" s="44">
        <f t="shared" si="273"/>
        <v>3</v>
      </c>
      <c r="P965" s="44">
        <f t="shared" si="274"/>
        <v>9</v>
      </c>
      <c r="Q965" s="44">
        <f t="shared" si="275"/>
        <v>2019</v>
      </c>
    </row>
    <row r="966" spans="1:17" ht="11.25" customHeight="1">
      <c r="A966" s="20" t="s">
        <v>134</v>
      </c>
      <c r="B966" s="20" t="s">
        <v>81</v>
      </c>
      <c r="C966" s="20" t="s">
        <v>198</v>
      </c>
      <c r="D966" s="20" t="s">
        <v>268</v>
      </c>
      <c r="E966" s="41">
        <v>1</v>
      </c>
      <c r="G966" s="30">
        <v>43736</v>
      </c>
      <c r="H966" s="30"/>
      <c r="I966" s="46"/>
      <c r="J966" s="52"/>
      <c r="L966" s="40">
        <v>1</v>
      </c>
      <c r="M966" s="34" t="s">
        <v>448</v>
      </c>
      <c r="N966" s="41" t="s">
        <v>574</v>
      </c>
      <c r="O966" s="44">
        <f t="shared" si="273"/>
        <v>3</v>
      </c>
      <c r="P966" s="44">
        <f t="shared" si="274"/>
        <v>9</v>
      </c>
      <c r="Q966" s="44">
        <f t="shared" si="275"/>
        <v>2019</v>
      </c>
    </row>
    <row r="967" spans="1:17" ht="11.25" customHeight="1">
      <c r="A967" s="20" t="s">
        <v>134</v>
      </c>
      <c r="B967" s="20" t="s">
        <v>81</v>
      </c>
      <c r="C967" s="20" t="s">
        <v>243</v>
      </c>
      <c r="D967" s="20" t="s">
        <v>177</v>
      </c>
      <c r="E967" s="41">
        <v>1</v>
      </c>
      <c r="G967" s="30">
        <v>43736</v>
      </c>
      <c r="H967" s="30">
        <v>43739</v>
      </c>
      <c r="I967" s="46"/>
      <c r="J967" s="52"/>
      <c r="L967" s="40">
        <v>1</v>
      </c>
      <c r="M967" s="34" t="s">
        <v>448</v>
      </c>
      <c r="N967" s="41" t="s">
        <v>574</v>
      </c>
      <c r="O967" s="44">
        <f t="shared" si="273"/>
        <v>3</v>
      </c>
      <c r="P967" s="44">
        <f t="shared" si="274"/>
        <v>9</v>
      </c>
      <c r="Q967" s="44">
        <f t="shared" si="275"/>
        <v>2019</v>
      </c>
    </row>
    <row r="968" spans="1:17" ht="11.25" customHeight="1">
      <c r="A968" s="20" t="s">
        <v>134</v>
      </c>
      <c r="B968" s="20" t="s">
        <v>72</v>
      </c>
      <c r="C968" s="20" t="s">
        <v>440</v>
      </c>
      <c r="D968" s="20" t="s">
        <v>50</v>
      </c>
      <c r="E968" s="41">
        <v>1</v>
      </c>
      <c r="G968" s="30">
        <v>43737</v>
      </c>
      <c r="H968" s="30">
        <v>43740</v>
      </c>
      <c r="I968" s="46"/>
      <c r="J968" s="52"/>
      <c r="L968" s="40">
        <v>1</v>
      </c>
      <c r="M968" s="34" t="s">
        <v>448</v>
      </c>
      <c r="N968" s="41" t="s">
        <v>574</v>
      </c>
      <c r="O968" s="44">
        <f t="shared" si="270"/>
        <v>3</v>
      </c>
      <c r="P968" s="44">
        <f t="shared" si="271"/>
        <v>9</v>
      </c>
      <c r="Q968" s="44">
        <f t="shared" si="272"/>
        <v>2019</v>
      </c>
    </row>
    <row r="969" spans="1:17" ht="11.25" customHeight="1">
      <c r="A969" s="20" t="s">
        <v>134</v>
      </c>
      <c r="B969" s="20" t="s">
        <v>81</v>
      </c>
      <c r="C969" s="20" t="s">
        <v>209</v>
      </c>
      <c r="D969" s="20" t="s">
        <v>149</v>
      </c>
      <c r="E969" s="41">
        <v>1</v>
      </c>
      <c r="G969" s="30">
        <v>43737</v>
      </c>
      <c r="H969" s="30"/>
      <c r="I969" s="46"/>
      <c r="J969" s="52"/>
      <c r="L969" s="40">
        <v>1</v>
      </c>
      <c r="M969" s="34" t="s">
        <v>448</v>
      </c>
      <c r="N969" s="41" t="s">
        <v>574</v>
      </c>
      <c r="O969" s="44">
        <f>IF(DAY(G969)&lt;=10,1,IF(DAY(G969)&gt;20,3,2))</f>
        <v>3</v>
      </c>
      <c r="P969" s="44">
        <f>MONTH(G969)</f>
        <v>9</v>
      </c>
      <c r="Q969" s="44">
        <f>YEAR(G969)</f>
        <v>2019</v>
      </c>
    </row>
    <row r="970" spans="1:17" ht="11.25" customHeight="1">
      <c r="A970" s="20" t="s">
        <v>134</v>
      </c>
      <c r="B970" s="20" t="s">
        <v>81</v>
      </c>
      <c r="C970" s="20" t="s">
        <v>220</v>
      </c>
      <c r="D970" s="20" t="s">
        <v>268</v>
      </c>
      <c r="E970" s="41">
        <v>1</v>
      </c>
      <c r="G970" s="30">
        <v>43737</v>
      </c>
      <c r="H970" s="30"/>
      <c r="I970" s="46"/>
      <c r="J970" s="52"/>
      <c r="L970" s="40">
        <v>1</v>
      </c>
      <c r="M970" s="34" t="s">
        <v>448</v>
      </c>
      <c r="N970" s="41" t="s">
        <v>574</v>
      </c>
      <c r="O970" s="44">
        <f>IF(DAY(G970)&lt;=10,1,IF(DAY(G970)&gt;20,3,2))</f>
        <v>3</v>
      </c>
      <c r="P970" s="44">
        <f>MONTH(G970)</f>
        <v>9</v>
      </c>
      <c r="Q970" s="44">
        <f>YEAR(G970)</f>
        <v>2019</v>
      </c>
    </row>
    <row r="971" spans="1:17" ht="11.25" customHeight="1">
      <c r="A971" s="20" t="s">
        <v>134</v>
      </c>
      <c r="B971" s="20" t="s">
        <v>72</v>
      </c>
      <c r="C971" s="20" t="s">
        <v>441</v>
      </c>
      <c r="D971" s="20" t="s">
        <v>50</v>
      </c>
      <c r="E971" s="41">
        <v>1</v>
      </c>
      <c r="G971" s="30">
        <v>43738</v>
      </c>
      <c r="H971" s="30"/>
      <c r="I971" s="46"/>
      <c r="J971" s="52"/>
      <c r="L971" s="40">
        <v>1</v>
      </c>
      <c r="M971" s="34" t="s">
        <v>448</v>
      </c>
      <c r="N971" s="41" t="s">
        <v>574</v>
      </c>
      <c r="O971" s="44">
        <f t="shared" si="270"/>
        <v>3</v>
      </c>
      <c r="P971" s="44">
        <f t="shared" si="271"/>
        <v>9</v>
      </c>
      <c r="Q971" s="44">
        <f t="shared" si="272"/>
        <v>2019</v>
      </c>
    </row>
    <row r="972" spans="1:17" ht="11.25" customHeight="1">
      <c r="A972" s="20" t="s">
        <v>134</v>
      </c>
      <c r="B972" s="20" t="s">
        <v>81</v>
      </c>
      <c r="C972" s="20" t="s">
        <v>226</v>
      </c>
      <c r="D972" s="20" t="s">
        <v>268</v>
      </c>
      <c r="E972" s="41">
        <v>1</v>
      </c>
      <c r="G972" s="30">
        <v>43739</v>
      </c>
      <c r="H972" s="30"/>
      <c r="I972" s="46"/>
      <c r="J972" s="52"/>
      <c r="L972" s="40">
        <v>1</v>
      </c>
      <c r="M972" s="34" t="s">
        <v>448</v>
      </c>
      <c r="N972" s="41" t="s">
        <v>574</v>
      </c>
      <c r="O972" s="44">
        <f>IF(DAY(G972)&lt;=10,1,IF(DAY(G972)&gt;20,3,2))</f>
        <v>1</v>
      </c>
      <c r="P972" s="44">
        <f>MONTH(G972)</f>
        <v>10</v>
      </c>
      <c r="Q972" s="44">
        <f>YEAR(G972)</f>
        <v>2019</v>
      </c>
    </row>
    <row r="973" spans="1:17" ht="11.25" customHeight="1">
      <c r="A973" s="20" t="s">
        <v>134</v>
      </c>
      <c r="B973" s="20" t="s">
        <v>81</v>
      </c>
      <c r="C973" s="20" t="s">
        <v>223</v>
      </c>
      <c r="D973" s="20" t="s">
        <v>268</v>
      </c>
      <c r="E973" s="41">
        <v>1</v>
      </c>
      <c r="G973" s="30">
        <v>43741</v>
      </c>
      <c r="H973" s="30"/>
      <c r="I973" s="46"/>
      <c r="J973" s="52"/>
      <c r="L973" s="40">
        <v>1</v>
      </c>
      <c r="M973" s="34" t="s">
        <v>448</v>
      </c>
      <c r="N973" s="41" t="s">
        <v>574</v>
      </c>
      <c r="O973" s="44">
        <f>IF(DAY(G973)&lt;=10,1,IF(DAY(G973)&gt;20,3,2))</f>
        <v>1</v>
      </c>
      <c r="P973" s="44">
        <f>MONTH(G973)</f>
        <v>10</v>
      </c>
      <c r="Q973" s="44">
        <f>YEAR(G973)</f>
        <v>2019</v>
      </c>
    </row>
    <row r="974" spans="1:17" ht="11.25" customHeight="1">
      <c r="A974" s="20" t="s">
        <v>134</v>
      </c>
      <c r="B974" s="20" t="s">
        <v>81</v>
      </c>
      <c r="C974" s="20" t="s">
        <v>174</v>
      </c>
      <c r="D974" s="20" t="s">
        <v>268</v>
      </c>
      <c r="E974" s="41">
        <v>1</v>
      </c>
      <c r="G974" s="30">
        <v>43742</v>
      </c>
      <c r="H974" s="30"/>
      <c r="I974" s="46"/>
      <c r="J974" s="52"/>
      <c r="L974" s="40">
        <v>1</v>
      </c>
      <c r="M974" s="34" t="s">
        <v>448</v>
      </c>
      <c r="N974" s="41" t="s">
        <v>574</v>
      </c>
      <c r="O974" s="44">
        <f>IF(DAY(G974)&lt;=10,1,IF(DAY(G974)&gt;20,3,2))</f>
        <v>1</v>
      </c>
      <c r="P974" s="44">
        <f>MONTH(G974)</f>
        <v>10</v>
      </c>
      <c r="Q974" s="44">
        <f>YEAR(G974)</f>
        <v>2019</v>
      </c>
    </row>
    <row r="975" spans="1:17" ht="11.25" customHeight="1">
      <c r="A975" s="20" t="s">
        <v>134</v>
      </c>
      <c r="B975" s="20" t="s">
        <v>78</v>
      </c>
      <c r="C975" s="20" t="s">
        <v>444</v>
      </c>
      <c r="D975" s="20" t="s">
        <v>350</v>
      </c>
      <c r="E975" s="41">
        <v>1</v>
      </c>
      <c r="G975" s="30">
        <v>43743</v>
      </c>
      <c r="H975" s="30"/>
      <c r="I975" s="46"/>
      <c r="J975" s="52"/>
      <c r="L975" s="40">
        <v>1</v>
      </c>
      <c r="M975" s="34" t="s">
        <v>448</v>
      </c>
      <c r="N975" s="41" t="s">
        <v>574</v>
      </c>
      <c r="O975" s="44">
        <f t="shared" si="270"/>
        <v>1</v>
      </c>
      <c r="P975" s="44">
        <f t="shared" si="271"/>
        <v>10</v>
      </c>
      <c r="Q975" s="44">
        <f t="shared" si="272"/>
        <v>2019</v>
      </c>
    </row>
    <row r="976" spans="1:17" ht="11.25" customHeight="1">
      <c r="A976" s="20" t="s">
        <v>134</v>
      </c>
      <c r="B976" s="20" t="s">
        <v>81</v>
      </c>
      <c r="C976" s="20" t="s">
        <v>446</v>
      </c>
      <c r="D976" s="20" t="s">
        <v>268</v>
      </c>
      <c r="E976" s="41">
        <v>1</v>
      </c>
      <c r="G976" s="30">
        <v>43743</v>
      </c>
      <c r="H976" s="30"/>
      <c r="I976" s="46"/>
      <c r="J976" s="52"/>
      <c r="L976" s="40">
        <v>1</v>
      </c>
      <c r="M976" s="34" t="s">
        <v>448</v>
      </c>
      <c r="N976" s="41" t="s">
        <v>574</v>
      </c>
      <c r="O976" s="44">
        <f>IF(DAY(G976)&lt;=10,1,IF(DAY(G976)&gt;20,3,2))</f>
        <v>1</v>
      </c>
      <c r="P976" s="44">
        <f>MONTH(G976)</f>
        <v>10</v>
      </c>
      <c r="Q976" s="44">
        <f>YEAR(G976)</f>
        <v>2019</v>
      </c>
    </row>
    <row r="977" spans="1:17" ht="11.25" customHeight="1">
      <c r="A977" s="20" t="s">
        <v>134</v>
      </c>
      <c r="B977" s="20" t="s">
        <v>81</v>
      </c>
      <c r="C977" s="20" t="s">
        <v>447</v>
      </c>
      <c r="D977" s="20" t="s">
        <v>277</v>
      </c>
      <c r="E977" s="41">
        <v>1</v>
      </c>
      <c r="G977" s="30">
        <v>43746</v>
      </c>
      <c r="H977" s="30"/>
      <c r="I977" s="46"/>
      <c r="J977" s="52"/>
      <c r="L977" s="40">
        <v>1</v>
      </c>
      <c r="M977" s="34" t="s">
        <v>448</v>
      </c>
      <c r="N977" s="41" t="s">
        <v>574</v>
      </c>
      <c r="O977" s="44">
        <f>IF(DAY(G977)&lt;=10,1,IF(DAY(G977)&gt;20,3,2))</f>
        <v>1</v>
      </c>
      <c r="P977" s="44">
        <f>MONTH(G977)</f>
        <v>10</v>
      </c>
      <c r="Q977" s="44">
        <f>YEAR(G977)</f>
        <v>2019</v>
      </c>
    </row>
    <row r="978" spans="1:17" ht="11.25" customHeight="1">
      <c r="A978" s="20" t="s">
        <v>134</v>
      </c>
      <c r="B978" s="20" t="s">
        <v>81</v>
      </c>
      <c r="C978" s="20" t="s">
        <v>384</v>
      </c>
      <c r="D978" s="20" t="s">
        <v>232</v>
      </c>
      <c r="E978" s="41">
        <v>1</v>
      </c>
      <c r="G978" s="30">
        <v>43746</v>
      </c>
      <c r="H978" s="30">
        <v>43752</v>
      </c>
      <c r="I978" s="46"/>
      <c r="J978" s="52"/>
      <c r="L978" s="40">
        <v>1</v>
      </c>
      <c r="M978" s="34" t="s">
        <v>448</v>
      </c>
      <c r="N978" s="41" t="s">
        <v>574</v>
      </c>
      <c r="O978" s="44">
        <f>IF(DAY(G978)&lt;=10,1,IF(DAY(G978)&gt;20,3,2))</f>
        <v>1</v>
      </c>
      <c r="P978" s="44">
        <f>MONTH(G978)</f>
        <v>10</v>
      </c>
      <c r="Q978" s="44">
        <f>YEAR(G978)</f>
        <v>2019</v>
      </c>
    </row>
    <row r="979" spans="1:17" ht="11.25" customHeight="1">
      <c r="A979" s="20" t="s">
        <v>134</v>
      </c>
      <c r="B979" s="20" t="s">
        <v>77</v>
      </c>
      <c r="C979" s="20" t="s">
        <v>442</v>
      </c>
      <c r="E979" s="41">
        <v>1</v>
      </c>
      <c r="F979" s="28" t="s">
        <v>267</v>
      </c>
      <c r="G979" s="30">
        <v>43752</v>
      </c>
      <c r="H979" s="30"/>
      <c r="I979" s="46"/>
      <c r="J979" s="52"/>
      <c r="L979" s="40">
        <v>1</v>
      </c>
      <c r="M979" s="34" t="s">
        <v>448</v>
      </c>
      <c r="N979" s="41" t="s">
        <v>574</v>
      </c>
      <c r="O979" s="44">
        <f>IF(DAY(G979)&lt;=10,1,IF(DAY(G979)&gt;20,3,2))</f>
        <v>2</v>
      </c>
      <c r="P979" s="44">
        <f>MONTH(G979)</f>
        <v>10</v>
      </c>
      <c r="Q979" s="44">
        <f>YEAR(G979)</f>
        <v>2019</v>
      </c>
    </row>
    <row r="980" spans="1:17" ht="11.25" customHeight="1">
      <c r="A980" s="20" t="s">
        <v>134</v>
      </c>
      <c r="B980" s="20" t="s">
        <v>81</v>
      </c>
      <c r="C980" s="20" t="s">
        <v>293</v>
      </c>
      <c r="D980" s="20" t="s">
        <v>234</v>
      </c>
      <c r="E980" s="41">
        <v>1</v>
      </c>
      <c r="G980" s="30">
        <v>43752</v>
      </c>
      <c r="H980" s="30"/>
      <c r="I980" s="46"/>
      <c r="J980" s="52"/>
      <c r="L980" s="40">
        <v>1</v>
      </c>
      <c r="M980" s="34" t="s">
        <v>448</v>
      </c>
      <c r="N980" s="41" t="s">
        <v>574</v>
      </c>
      <c r="O980" s="44">
        <f t="shared" si="270"/>
        <v>2</v>
      </c>
      <c r="P980" s="44">
        <f t="shared" si="271"/>
        <v>10</v>
      </c>
      <c r="Q980" s="44">
        <f t="shared" si="272"/>
        <v>2019</v>
      </c>
    </row>
    <row r="981" spans="1:17" ht="11.25" customHeight="1">
      <c r="A981" s="20" t="s">
        <v>134</v>
      </c>
      <c r="B981" s="20" t="s">
        <v>81</v>
      </c>
      <c r="C981" s="20" t="s">
        <v>223</v>
      </c>
      <c r="D981" s="20" t="s">
        <v>268</v>
      </c>
      <c r="E981" s="41">
        <v>1</v>
      </c>
      <c r="G981" s="30">
        <v>43753</v>
      </c>
      <c r="H981" s="30"/>
      <c r="I981" s="46"/>
      <c r="J981" s="52"/>
      <c r="L981" s="40">
        <v>1</v>
      </c>
      <c r="M981" s="34" t="s">
        <v>448</v>
      </c>
      <c r="N981" s="41" t="s">
        <v>574</v>
      </c>
      <c r="O981" s="44">
        <f t="shared" si="270"/>
        <v>2</v>
      </c>
      <c r="P981" s="44">
        <f t="shared" si="271"/>
        <v>10</v>
      </c>
      <c r="Q981" s="44">
        <f t="shared" si="272"/>
        <v>2019</v>
      </c>
    </row>
    <row r="982" spans="1:17" ht="11.25" customHeight="1">
      <c r="A982" s="20" t="s">
        <v>134</v>
      </c>
      <c r="B982" s="20" t="s">
        <v>81</v>
      </c>
      <c r="C982" s="20" t="s">
        <v>357</v>
      </c>
      <c r="D982" s="20" t="s">
        <v>268</v>
      </c>
      <c r="E982" s="41">
        <v>1</v>
      </c>
      <c r="G982" s="30">
        <v>43755</v>
      </c>
      <c r="H982" s="30"/>
      <c r="I982" s="46"/>
      <c r="J982" s="52"/>
      <c r="L982" s="40">
        <v>1</v>
      </c>
      <c r="M982" s="34" t="s">
        <v>448</v>
      </c>
      <c r="N982" s="41" t="s">
        <v>574</v>
      </c>
      <c r="O982" s="44">
        <f t="shared" si="270"/>
        <v>2</v>
      </c>
      <c r="P982" s="44">
        <f t="shared" si="271"/>
        <v>10</v>
      </c>
      <c r="Q982" s="44">
        <f t="shared" si="272"/>
        <v>2019</v>
      </c>
    </row>
    <row r="983" spans="1:17" ht="11.25" customHeight="1">
      <c r="A983" s="20" t="s">
        <v>134</v>
      </c>
      <c r="B983" s="20" t="s">
        <v>81</v>
      </c>
      <c r="C983" s="20" t="s">
        <v>165</v>
      </c>
      <c r="D983" s="20" t="s">
        <v>268</v>
      </c>
      <c r="E983" s="41">
        <v>1</v>
      </c>
      <c r="G983" s="30">
        <v>43786</v>
      </c>
      <c r="H983" s="30"/>
      <c r="I983" s="46"/>
      <c r="J983" s="52"/>
      <c r="L983" s="40">
        <v>1</v>
      </c>
      <c r="M983" s="34" t="s">
        <v>448</v>
      </c>
      <c r="N983" s="41" t="s">
        <v>574</v>
      </c>
      <c r="O983" s="44">
        <f t="shared" si="270"/>
        <v>2</v>
      </c>
      <c r="P983" s="44">
        <f t="shared" si="271"/>
        <v>11</v>
      </c>
      <c r="Q983" s="44">
        <f t="shared" si="272"/>
        <v>2019</v>
      </c>
    </row>
    <row r="984" spans="1:17" ht="11.25" customHeight="1">
      <c r="A984" s="20" t="s">
        <v>134</v>
      </c>
      <c r="B984" s="20" t="s">
        <v>70</v>
      </c>
      <c r="C984" s="20" t="s">
        <v>449</v>
      </c>
      <c r="D984" s="20" t="s">
        <v>550</v>
      </c>
      <c r="E984" s="41">
        <v>1</v>
      </c>
      <c r="G984" s="30">
        <v>43788</v>
      </c>
      <c r="H984" s="30"/>
      <c r="I984" s="46"/>
      <c r="J984" s="52"/>
      <c r="L984" s="40">
        <v>1</v>
      </c>
      <c r="M984" s="34" t="s">
        <v>448</v>
      </c>
      <c r="N984" s="41" t="s">
        <v>574</v>
      </c>
      <c r="O984" s="44">
        <f>IF(DAY(G984)&lt;=10,1,IF(DAY(G984)&gt;20,3,2))</f>
        <v>2</v>
      </c>
      <c r="P984" s="44">
        <f>MONTH(G984)</f>
        <v>11</v>
      </c>
      <c r="Q984" s="44">
        <f>YEAR(G984)</f>
        <v>2019</v>
      </c>
    </row>
    <row r="985" spans="1:17" ht="11.25" customHeight="1">
      <c r="A985" s="20" t="s">
        <v>452</v>
      </c>
      <c r="H985" s="30"/>
      <c r="I985" s="46"/>
      <c r="J985" s="52"/>
      <c r="O985" s="44"/>
      <c r="P985" s="44"/>
      <c r="Q985" s="44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27" width="3.5" customWidth="1"/>
    <col min="28" max="28" width="3.1640625" customWidth="1"/>
    <col min="29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2</v>
      </c>
      <c r="B2" s="14">
        <f>SUMIFS(data!$E:$E, data!$O:$O, 2, data!$P:$P, 1, data!$L:$L, 1)</f>
        <v>1</v>
      </c>
      <c r="C2" s="14">
        <f>SUMIFS(data!$E:$E, data!$O:$O, 3, data!$P:$P, 1, data!$L:$L, 1)</f>
        <v>3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1</v>
      </c>
      <c r="H2" s="14">
        <f>SUMIFS(data!$E:$E, data!$O:$O, 2, data!$P:$P, 3, data!$L:$L, 1)</f>
        <v>0</v>
      </c>
      <c r="I2" s="14">
        <f>SUMIFS(data!$E:$E, data!$O:$O, 3, data!$P:$P, 3, data!$L:$L, 1)</f>
        <v>2</v>
      </c>
      <c r="J2" s="14">
        <f>SUMIFS(data!$E:$E, data!$O:$O, 1, data!$P:$P, 4, data!$L:$L, 1)</f>
        <v>2</v>
      </c>
      <c r="K2" s="14">
        <f>SUMIFS(data!$E:$E, data!$O:$O, 2, data!$P:$P, 4, data!$L:$L, 1)</f>
        <v>6</v>
      </c>
      <c r="L2" s="14">
        <f>SUMIFS(data!$E:$E, data!$O:$O, 3, data!$P:$P, 4, data!$L:$L, 1)</f>
        <v>6</v>
      </c>
      <c r="M2" s="14">
        <f>SUMIFS(data!$E:$E, data!$O:$O, 1, data!$P:$P, 5, data!$L:$L, 1)</f>
        <v>21</v>
      </c>
      <c r="N2" s="14">
        <f>SUMIFS(data!$E:$E, data!$O:$O, 2, data!$P:$P, 5, data!$L:$L, 1)</f>
        <v>24</v>
      </c>
      <c r="O2" s="14">
        <f>SUMIFS(data!$E:$E, data!$O:$O, 3, data!$P:$P, 5, data!$L:$L, 1)</f>
        <v>6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1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26</v>
      </c>
      <c r="Z2" s="14">
        <f>SUMIFS(data!$E:$E, data!$O:$O, 2, data!$P:$P, 9, data!$L:$L, 1)</f>
        <v>93</v>
      </c>
      <c r="AA2" s="14">
        <f>SUMIFS(data!$E:$E, data!$O:$O, 3, data!$P:$P, 9, data!$L:$L, 1)</f>
        <v>316</v>
      </c>
      <c r="AB2" s="14">
        <f>SUMIFS(data!$E:$E, data!$O:$O, 1, data!$P:$P, 10, data!$L:$L, 1)</f>
        <v>302</v>
      </c>
      <c r="AC2" s="14">
        <f>SUMIFS(data!$E:$E, data!$O:$O, 2, data!$P:$P, 10, data!$L:$L, 1)</f>
        <v>161</v>
      </c>
      <c r="AD2" s="14">
        <f>SUMIFS(data!$E:$E, data!$O:$O, 3, data!$P:$P, 10, data!$L:$L, 1)</f>
        <v>77</v>
      </c>
      <c r="AE2" s="14">
        <f>SUMIFS(data!$E:$E, data!$O:$O, 1, data!$P:$P, 11, data!$L:$L, 1)</f>
        <v>24</v>
      </c>
      <c r="AF2" s="14">
        <f>SUMIFS(data!$E:$E, data!$O:$O, 2, data!$P:$P, 11, data!$L:$L, 1)</f>
        <v>17</v>
      </c>
      <c r="AG2" s="14">
        <f>SUMIFS(data!$E:$E, data!$O:$O, 3, data!$P:$P, 11, data!$L:$L, 1)</f>
        <v>2</v>
      </c>
      <c r="AH2" s="14">
        <f>SUMIFS(data!$E:$E, data!$O:$O, 1, data!$P:$P, 12, data!$L:$L, 1)</f>
        <v>1</v>
      </c>
      <c r="AI2" s="14">
        <f>SUMIFS(data!$E:$E, data!$O:$O, 2, data!$P:$P, 12, data!$L:$L, 1)</f>
        <v>0</v>
      </c>
      <c r="AJ2" s="14">
        <f>SUMIFS(data!$E:$E, data!$O:$O, 3, data!$P:$P, 12, data!$L:$L, 1)</f>
        <v>1</v>
      </c>
      <c r="AL2" s="6" t="s">
        <v>123</v>
      </c>
      <c r="AM2" s="5">
        <f>SUM(AM3:AM75)</f>
        <v>1096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89</v>
      </c>
    </row>
    <row r="4" spans="1:39">
      <c r="A4" s="3" t="s">
        <v>4</v>
      </c>
      <c r="B4" s="4"/>
      <c r="C4" s="5"/>
      <c r="D4" s="4"/>
      <c r="E4" s="4"/>
      <c r="F4" s="4"/>
      <c r="G4" s="57">
        <f>SUM(A2:AJ2)</f>
        <v>1095</v>
      </c>
      <c r="H4" s="58"/>
      <c r="I4" s="58"/>
      <c r="J4" s="58"/>
      <c r="AL4">
        <v>1950</v>
      </c>
      <c r="AM4">
        <f>SUMIFS(data!$E:$E, data!$Q:$Q, "1950", data!$L:$L, 1)</f>
        <v>1</v>
      </c>
    </row>
    <row r="5" spans="1:39">
      <c r="AL5">
        <v>1951</v>
      </c>
      <c r="AM5">
        <f>SUMIFS(data!$E:$E, data!$Q:$Q, "1951", data!$L:$L, 1)</f>
        <v>1</v>
      </c>
    </row>
    <row r="6" spans="1:39">
      <c r="AL6">
        <v>1952</v>
      </c>
      <c r="AM6">
        <f>SUMIFS(data!$E:$E, data!$Q:$Q, "1952", data!$L:$L, 1)</f>
        <v>3</v>
      </c>
    </row>
    <row r="7" spans="1:39">
      <c r="AL7">
        <v>1953</v>
      </c>
      <c r="AM7">
        <f>SUMIFS(data!$E:$E, data!$Q:$Q, "1953", data!$L:$L, 1)</f>
        <v>1</v>
      </c>
    </row>
    <row r="8" spans="1:39">
      <c r="AL8">
        <v>1954</v>
      </c>
      <c r="AM8">
        <f>SUMIFS(data!$E:$E, data!$Q:$Q, "1954", data!$L:$L, 1)</f>
        <v>2</v>
      </c>
    </row>
    <row r="9" spans="1:39">
      <c r="AL9">
        <v>1955</v>
      </c>
      <c r="AM9">
        <f>SUMIFS(data!$E:$E, data!$Q:$Q, "1955", data!$L:$L, 1)</f>
        <v>1</v>
      </c>
    </row>
    <row r="10" spans="1:39">
      <c r="AL10">
        <v>1956</v>
      </c>
      <c r="AM10">
        <f>SUMIFS(data!$E:$E, data!$Q:$Q, "1956", data!$L:$L, 1)</f>
        <v>1</v>
      </c>
    </row>
    <row r="11" spans="1:39">
      <c r="AL11">
        <v>1957</v>
      </c>
      <c r="AM11">
        <f>SUMIFS(data!$E:$E, data!$Q:$Q, "1957", data!$L:$L, 1)</f>
        <v>6</v>
      </c>
    </row>
    <row r="12" spans="1:39">
      <c r="AL12">
        <v>1958</v>
      </c>
      <c r="AM12">
        <f>SUMIFS(data!$E:$E, data!$Q:$Q, "1958", data!$L:$L, 1)</f>
        <v>5</v>
      </c>
    </row>
    <row r="13" spans="1:39">
      <c r="AL13">
        <v>1959</v>
      </c>
      <c r="AM13">
        <f>SUMIFS(data!$E:$E, data!$Q:$Q, "1959", data!$L:$L, 1)</f>
        <v>3</v>
      </c>
    </row>
    <row r="14" spans="1:39">
      <c r="AL14">
        <v>1960</v>
      </c>
      <c r="AM14">
        <f>SUMIFS(data!$E:$E, data!$Q:$Q, "1960", data!$L:$L, 1)</f>
        <v>7</v>
      </c>
    </row>
    <row r="15" spans="1:39">
      <c r="AL15">
        <v>1961</v>
      </c>
      <c r="AM15">
        <f>SUMIFS(data!$E:$E, data!$Q:$Q, "1961", data!$L:$L, 1)</f>
        <v>7</v>
      </c>
    </row>
    <row r="16" spans="1:39">
      <c r="AL16">
        <v>1962</v>
      </c>
      <c r="AM16">
        <f>SUMIFS(data!$E:$E, data!$Q:$Q, "1962", data!$L:$L, 1)</f>
        <v>1</v>
      </c>
    </row>
    <row r="17" spans="38:39">
      <c r="AL17">
        <v>1963</v>
      </c>
      <c r="AM17">
        <f>SUMIFS(data!$E:$E, data!$Q:$Q, "1963", data!$L:$L, 1)</f>
        <v>1</v>
      </c>
    </row>
    <row r="18" spans="38:39">
      <c r="AL18">
        <v>1964</v>
      </c>
      <c r="AM18">
        <f>SUMIFS(data!$E:$E, data!$Q:$Q, "1964", data!$L:$L, 1)</f>
        <v>1</v>
      </c>
    </row>
    <row r="19" spans="38:39">
      <c r="AL19">
        <v>1965</v>
      </c>
      <c r="AM19">
        <f>SUMIFS(data!$E:$E, data!$Q:$Q, "1965", data!$L:$L, 1)</f>
        <v>1</v>
      </c>
    </row>
    <row r="20" spans="38:39">
      <c r="AL20">
        <v>1966</v>
      </c>
      <c r="AM20">
        <f>SUMIFS(data!$E:$E, data!$Q:$Q, "1966", data!$L:$L, 1)</f>
        <v>1</v>
      </c>
    </row>
    <row r="21" spans="38:39">
      <c r="AL21">
        <v>1967</v>
      </c>
      <c r="AM21">
        <f>SUMIFS(data!$E:$E, data!$Q:$Q, "1967", data!$L:$L, 1)</f>
        <v>6</v>
      </c>
    </row>
    <row r="22" spans="38:39">
      <c r="AL22">
        <v>1968</v>
      </c>
      <c r="AM22">
        <f>SUMIFS(data!$E:$E, data!$Q:$Q, "1968", data!$L:$L, 1)</f>
        <v>3</v>
      </c>
    </row>
    <row r="23" spans="38:39">
      <c r="AL23">
        <v>1969</v>
      </c>
      <c r="AM23">
        <f>SUMIFS(data!$E:$E, data!$Q:$Q, "1969", data!$L:$L, 1)</f>
        <v>3</v>
      </c>
    </row>
    <row r="24" spans="38:39">
      <c r="AL24">
        <v>1970</v>
      </c>
      <c r="AM24">
        <f>SUMIFS(data!$E:$E, data!$Q:$Q, "1970", data!$L:$L, 1)</f>
        <v>4</v>
      </c>
    </row>
    <row r="25" spans="38:39">
      <c r="AL25">
        <v>1971</v>
      </c>
      <c r="AM25">
        <f>SUMIFS(data!$E:$E, data!$Q:$Q, "1971", data!$L:$L, 1)</f>
        <v>4</v>
      </c>
    </row>
    <row r="26" spans="38:39">
      <c r="AL26">
        <v>1972</v>
      </c>
      <c r="AM26">
        <f>SUMIFS(data!$E:$E, data!$Q:$Q, "1972", data!$L:$L, 1)</f>
        <v>3</v>
      </c>
    </row>
    <row r="27" spans="38:39">
      <c r="AL27">
        <v>1973</v>
      </c>
      <c r="AM27">
        <f>SUMIFS(data!$E:$E, data!$Q:$Q, "1973", data!$L:$L, 1)</f>
        <v>6</v>
      </c>
    </row>
    <row r="28" spans="38:39">
      <c r="AL28">
        <v>1974</v>
      </c>
      <c r="AM28">
        <f>SUMIFS(data!$E:$E, data!$Q:$Q, "1974", data!$L:$L, 1)</f>
        <v>2</v>
      </c>
    </row>
    <row r="29" spans="38:39">
      <c r="AL29">
        <v>1975</v>
      </c>
      <c r="AM29">
        <f>SUMIFS(data!$E:$E, data!$Q:$Q, "1975", data!$L:$L, 1)</f>
        <v>7</v>
      </c>
    </row>
    <row r="30" spans="38:39">
      <c r="AL30">
        <v>1976</v>
      </c>
      <c r="AM30">
        <f>SUMIFS(data!$E:$E, data!$Q:$Q, "1976", data!$L:$L, 1)</f>
        <v>16</v>
      </c>
    </row>
    <row r="31" spans="38:39">
      <c r="AL31">
        <v>1977</v>
      </c>
      <c r="AM31">
        <f>SUMIFS(data!$E:$E, data!$Q:$Q, "1977", data!$L:$L, 1)</f>
        <v>12</v>
      </c>
    </row>
    <row r="32" spans="38:39">
      <c r="AL32">
        <v>1978</v>
      </c>
      <c r="AM32">
        <f>SUMIFS(data!$E:$E, data!$Q:$Q, "1978", data!$L:$L, 1)</f>
        <v>1</v>
      </c>
    </row>
    <row r="33" spans="38:39">
      <c r="AL33">
        <v>1979</v>
      </c>
      <c r="AM33">
        <f>SUMIFS(data!$E:$E, data!$Q:$Q, "1979", data!$L:$L, 1)</f>
        <v>5</v>
      </c>
    </row>
    <row r="34" spans="38:39">
      <c r="AL34">
        <v>1980</v>
      </c>
      <c r="AM34">
        <f>SUMIFS(data!$E:$E, data!$Q:$Q, "1980", data!$L:$L, 1)</f>
        <v>9</v>
      </c>
    </row>
    <row r="35" spans="38:39">
      <c r="AL35">
        <v>1981</v>
      </c>
      <c r="AM35">
        <f>SUMIFS(data!$E:$E, data!$Q:$Q, "1981", data!$L:$L, 1)</f>
        <v>8</v>
      </c>
    </row>
    <row r="36" spans="38:39">
      <c r="AL36">
        <v>1982</v>
      </c>
      <c r="AM36">
        <f>SUMIFS(data!$E:$E, data!$Q:$Q, "1982", data!$L:$L, 1)</f>
        <v>9</v>
      </c>
    </row>
    <row r="37" spans="38:39">
      <c r="AL37">
        <v>1983</v>
      </c>
      <c r="AM37">
        <f>SUMIFS(data!$E:$E, data!$Q:$Q, "1983", data!$L:$L, 1)</f>
        <v>3</v>
      </c>
    </row>
    <row r="38" spans="38:39">
      <c r="AL38">
        <v>1984</v>
      </c>
      <c r="AM38">
        <f>SUMIFS(data!$E:$E, data!$Q:$Q, "1984", data!$L:$L, 1)</f>
        <v>23</v>
      </c>
    </row>
    <row r="39" spans="38:39">
      <c r="AL39">
        <v>1985</v>
      </c>
      <c r="AM39">
        <f>SUMIFS(data!$E:$E, data!$Q:$Q, "1985", data!$L:$L, 1)</f>
        <v>16</v>
      </c>
    </row>
    <row r="40" spans="38:39">
      <c r="AL40">
        <v>1986</v>
      </c>
      <c r="AM40">
        <f>SUMIFS(data!$E:$E, data!$Q:$Q, "1986", data!$L:$L, 1)</f>
        <v>11</v>
      </c>
    </row>
    <row r="41" spans="38:39">
      <c r="AL41">
        <v>1987</v>
      </c>
      <c r="AM41">
        <f>SUMIFS(data!$E:$E, data!$Q:$Q, "1987", data!$L:$L, 1)</f>
        <v>21</v>
      </c>
    </row>
    <row r="42" spans="38:39">
      <c r="AL42">
        <v>1988</v>
      </c>
      <c r="AM42">
        <f>SUMIFS(data!$E:$E, data!$Q:$Q, "1988", data!$L:$L, 1)</f>
        <v>10</v>
      </c>
    </row>
    <row r="43" spans="38:39">
      <c r="AL43">
        <v>1989</v>
      </c>
      <c r="AM43">
        <f>SUMIFS(data!$E:$E, data!$Q:$Q, "1989", data!$L:$L, 1)</f>
        <v>19</v>
      </c>
    </row>
    <row r="44" spans="38:39">
      <c r="AL44">
        <v>1990</v>
      </c>
      <c r="AM44">
        <f>SUMIFS(data!$E:$E, data!$Q:$Q, "1990", data!$L:$L, 1)</f>
        <v>9</v>
      </c>
    </row>
    <row r="45" spans="38:39">
      <c r="AL45">
        <v>1991</v>
      </c>
      <c r="AM45">
        <f>SUMIFS(data!$E:$E, data!$Q:$Q, "1991", data!$L:$L, 1)</f>
        <v>13</v>
      </c>
    </row>
    <row r="46" spans="38:39">
      <c r="AL46">
        <v>1992</v>
      </c>
      <c r="AM46">
        <f>SUMIFS(data!$E:$E, data!$Q:$Q, "1992", data!$L:$L, 1)</f>
        <v>11</v>
      </c>
    </row>
    <row r="47" spans="38:39">
      <c r="AL47">
        <v>1993</v>
      </c>
      <c r="AM47">
        <f>SUMIFS(data!$E:$E, data!$Q:$Q, "1993", data!$L:$L, 1)</f>
        <v>31</v>
      </c>
    </row>
    <row r="48" spans="38:39">
      <c r="AL48">
        <v>1994</v>
      </c>
      <c r="AM48">
        <f>SUMIFS(data!$E:$E, data!$Q:$Q, "1994", data!$L:$L, 1)</f>
        <v>18</v>
      </c>
    </row>
    <row r="49" spans="38:39">
      <c r="AL49">
        <v>1995</v>
      </c>
      <c r="AM49">
        <f>SUMIFS(data!$E:$E, data!$Q:$Q, "1995", data!$L:$L, 1)</f>
        <v>25</v>
      </c>
    </row>
    <row r="50" spans="38:39">
      <c r="AL50">
        <v>1996</v>
      </c>
      <c r="AM50">
        <f>SUMIFS(data!$E:$E, data!$Q:$Q, "1996", data!$L:$L, 1)</f>
        <v>16</v>
      </c>
    </row>
    <row r="51" spans="38:39">
      <c r="AL51">
        <v>1997</v>
      </c>
      <c r="AM51">
        <f>SUMIFS(data!$E:$E, data!$Q:$Q, "1997", data!$L:$L, 1)</f>
        <v>5</v>
      </c>
    </row>
    <row r="52" spans="38:39">
      <c r="AL52">
        <v>1998</v>
      </c>
      <c r="AM52">
        <f>SUMIFS(data!$E:$E, data!$Q:$Q, "1998", data!$L:$L, 1)</f>
        <v>29</v>
      </c>
    </row>
    <row r="53" spans="38:39">
      <c r="AL53">
        <v>1999</v>
      </c>
      <c r="AM53">
        <f>SUMIFS(data!$E:$E, data!$Q:$Q, "1999", data!$L:$L, 1)</f>
        <v>5</v>
      </c>
    </row>
    <row r="54" spans="38:39">
      <c r="AL54">
        <v>2000</v>
      </c>
      <c r="AM54">
        <f>SUMIFS(data!$E:$E, data!$Q:$Q, "2000", data!$L:$L, 1)</f>
        <v>49</v>
      </c>
    </row>
    <row r="55" spans="38:39">
      <c r="AL55">
        <v>2001</v>
      </c>
      <c r="AM55">
        <f>SUMIFS(data!$E:$E, data!$Q:$Q, "2001", data!$L:$L, 1)</f>
        <v>19</v>
      </c>
    </row>
    <row r="56" spans="38:39">
      <c r="AL56">
        <v>2002</v>
      </c>
      <c r="AM56">
        <f>SUMIFS(data!$E:$E, data!$Q:$Q, "2002", data!$L:$L, 1)</f>
        <v>12</v>
      </c>
    </row>
    <row r="57" spans="38:39">
      <c r="AL57">
        <v>2003</v>
      </c>
      <c r="AM57">
        <f>SUMIFS(data!$E:$E, data!$Q:$Q, "2003", data!$L:$L, 1)</f>
        <v>11</v>
      </c>
    </row>
    <row r="58" spans="38:39">
      <c r="AL58">
        <v>2004</v>
      </c>
      <c r="AM58">
        <f>SUMIFS(data!$E:$E, data!$Q:$Q, "2004", data!$L:$L, 1)</f>
        <v>9</v>
      </c>
    </row>
    <row r="59" spans="38:39">
      <c r="AL59">
        <v>2005</v>
      </c>
      <c r="AM59">
        <f>SUMIFS(data!$E:$E, data!$Q:$Q, "2005", data!$L:$L, 1)</f>
        <v>21</v>
      </c>
    </row>
    <row r="60" spans="38:39">
      <c r="AL60">
        <v>2006</v>
      </c>
      <c r="AM60">
        <f>SUMIFS(data!$E:$E, data!$Q:$Q, "2006", data!$L:$L, 1)</f>
        <v>20</v>
      </c>
    </row>
    <row r="61" spans="38:39">
      <c r="AL61">
        <v>2007</v>
      </c>
      <c r="AM61">
        <f>SUMIFS(data!$E:$E, data!$Q:$Q, "2007", data!$L:$L, 1)</f>
        <v>12</v>
      </c>
    </row>
    <row r="62" spans="38:39">
      <c r="AL62">
        <v>2008</v>
      </c>
      <c r="AM62">
        <f>SUMIFS(data!$E:$E, data!$Q:$Q, "2008", data!$L:$L, 1)</f>
        <v>9</v>
      </c>
    </row>
    <row r="63" spans="38:39">
      <c r="AL63">
        <v>2009</v>
      </c>
      <c r="AM63">
        <f>SUMIFS(data!$E:$E, data!$Q:$Q, "2009", data!$L:$L, 1)</f>
        <v>19</v>
      </c>
    </row>
    <row r="64" spans="38:39">
      <c r="AL64">
        <v>2010</v>
      </c>
      <c r="AM64">
        <f>SUMIFS(data!$E:$E, data!$Q:$Q, "2010", data!$L:$L, 1)</f>
        <v>15</v>
      </c>
    </row>
    <row r="65" spans="38:41">
      <c r="AL65">
        <v>2011</v>
      </c>
      <c r="AM65">
        <f>SUMIFS(data!$E:$E, data!$Q:$Q, "2011", data!$L:$L, 1)</f>
        <v>20</v>
      </c>
    </row>
    <row r="66" spans="38:41">
      <c r="AL66">
        <v>2012</v>
      </c>
      <c r="AM66">
        <f>SUMIFS(data!$E:$E, data!$Q:$Q, "2012", data!$L:$L, 1)</f>
        <v>25</v>
      </c>
    </row>
    <row r="67" spans="38:41">
      <c r="AL67">
        <v>2013</v>
      </c>
      <c r="AM67">
        <f>SUMIFS(data!$E:$E, data!$Q:$Q, "2013", data!$L:$L, 1)</f>
        <v>37</v>
      </c>
    </row>
    <row r="68" spans="38:41">
      <c r="AL68">
        <v>2014</v>
      </c>
      <c r="AM68">
        <f>SUMIFS(data!$E:$E, data!$Q:$Q, "2014", data!$L:$L, 1)</f>
        <v>68</v>
      </c>
    </row>
    <row r="69" spans="38:41">
      <c r="AL69">
        <v>2015</v>
      </c>
      <c r="AM69">
        <f>SUMIFS(data!$E:$E, data!$Q:$Q, "2015", data!$L:$L, 1)</f>
        <v>31</v>
      </c>
    </row>
    <row r="70" spans="38:41">
      <c r="AL70">
        <v>2016</v>
      </c>
      <c r="AM70">
        <f>SUMIFS(data!$E:$E, data!$Q:$Q, "2016", data!$L:$L, 1)</f>
        <v>106</v>
      </c>
    </row>
    <row r="71" spans="38:41">
      <c r="AL71">
        <v>2017</v>
      </c>
      <c r="AM71">
        <f>SUMIFS(data!$E:$E, data!$Q:$Q, "2017", data!$L:$L, 1)</f>
        <v>75</v>
      </c>
    </row>
    <row r="72" spans="38:41">
      <c r="AL72">
        <v>2018</v>
      </c>
      <c r="AM72">
        <f>SUMIFS(data!$E:$E, data!$Q:$Q, "2018", data!$L:$L, 1)</f>
        <v>6</v>
      </c>
    </row>
    <row r="73" spans="38:41">
      <c r="AL73">
        <v>2019</v>
      </c>
      <c r="AM73">
        <f>SUMIFS(data!$E:$E, data!$Q:$Q, "2019", data!$L:$L, 1)</f>
        <v>37</v>
      </c>
    </row>
    <row r="74" spans="38:41">
      <c r="AO74" t="s">
        <v>452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8"/>
  <sheetViews>
    <sheetView workbookViewId="0">
      <selection activeCell="L40" sqref="L40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2</v>
      </c>
    </row>
    <row r="4" spans="11:14">
      <c r="L4" s="2" t="s">
        <v>44</v>
      </c>
      <c r="M4" s="2" t="s">
        <v>67</v>
      </c>
      <c r="N4" s="2">
        <f>SUMIFS(data!E:E, data!B:B, "=ayr", data!L:L, 1)</f>
        <v>1</v>
      </c>
    </row>
    <row r="5" spans="11:14">
      <c r="L5" s="2" t="s">
        <v>46</v>
      </c>
      <c r="M5" s="2" t="s">
        <v>68</v>
      </c>
      <c r="N5" s="2">
        <f>SUMIFS(data!E:E, data!B:B, "=bord", data!L:L, 1)</f>
        <v>9</v>
      </c>
    </row>
    <row r="6" spans="11:14">
      <c r="L6" s="2" t="s">
        <v>47</v>
      </c>
      <c r="M6" s="2" t="s">
        <v>69</v>
      </c>
      <c r="N6" s="2">
        <f>SUMIFS(data!E:E, data!B:B, "=caith", data!L:L, 1)</f>
        <v>2</v>
      </c>
    </row>
    <row r="7" spans="11:14">
      <c r="L7" s="2" t="s">
        <v>53</v>
      </c>
      <c r="M7" s="2" t="s">
        <v>70</v>
      </c>
      <c r="N7" s="2">
        <f>SUMIFS(data!E:E, data!B:B, "=clyde", data!L:L, 1)</f>
        <v>1</v>
      </c>
    </row>
    <row r="8" spans="11:14">
      <c r="L8" s="2" t="s">
        <v>54</v>
      </c>
      <c r="M8" s="36" t="s">
        <v>133</v>
      </c>
      <c r="N8" s="36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1</v>
      </c>
    </row>
    <row r="10" spans="11:14">
      <c r="L10" s="2" t="s">
        <v>50</v>
      </c>
      <c r="M10" s="2" t="s">
        <v>72</v>
      </c>
      <c r="N10" s="2">
        <f>SUMIFS(data!E:E, data!B:B, "=fair", data!L:L, 1)</f>
        <v>388</v>
      </c>
    </row>
    <row r="11" spans="11:14">
      <c r="L11" s="2" t="s">
        <v>49</v>
      </c>
      <c r="M11" s="2" t="s">
        <v>73</v>
      </c>
      <c r="N11" s="2">
        <f>SUMIFS(data!E:E, data!B:B, "=fife", data!L:L, 1)</f>
        <v>8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4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2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3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1</v>
      </c>
    </row>
    <row r="16" spans="11:14">
      <c r="L16" s="2" t="s">
        <v>51</v>
      </c>
      <c r="M16" s="2" t="s">
        <v>74</v>
      </c>
      <c r="N16" s="2">
        <f>SUMIFS(data!E:E, data!B:B, "=iom", data!L:L, 1)</f>
        <v>38</v>
      </c>
    </row>
    <row r="17" spans="12:14">
      <c r="L17" s="2" t="s">
        <v>52</v>
      </c>
      <c r="M17" s="2" t="s">
        <v>75</v>
      </c>
      <c r="N17" s="2">
        <f>SUMIFS(data!E:E, data!B:B, "=loth", data!L:L, 1)</f>
        <v>3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9</v>
      </c>
    </row>
    <row r="20" spans="12:14">
      <c r="L20" s="2" t="s">
        <v>56</v>
      </c>
      <c r="M20" s="2" t="s">
        <v>78</v>
      </c>
      <c r="N20" s="2">
        <f>SUMIFS(data!E:E, data!B:B, "=ork", data!L:L, 1)</f>
        <v>125</v>
      </c>
    </row>
    <row r="21" spans="12:14">
      <c r="L21" s="2" t="s">
        <v>62</v>
      </c>
      <c r="M21" s="2" t="s">
        <v>79</v>
      </c>
      <c r="N21" s="2">
        <f>SUMIFS(data!E:E, data!B:B, "=oheb", data!L:L, 1)</f>
        <v>17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481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2</v>
      </c>
    </row>
    <row r="26" spans="12:14">
      <c r="L26" s="6" t="s">
        <v>64</v>
      </c>
      <c r="M26" s="6"/>
      <c r="N26" s="3">
        <f>SUM(N2:N25)</f>
        <v>1097</v>
      </c>
    </row>
    <row r="28" spans="12:14">
      <c r="L28" s="17"/>
      <c r="M28" s="18"/>
    </row>
    <row r="29" spans="12:14">
      <c r="L29" t="s">
        <v>244</v>
      </c>
    </row>
    <row r="30" spans="12:14">
      <c r="L30" t="s">
        <v>245</v>
      </c>
    </row>
    <row r="31" spans="12:14">
      <c r="L31" t="s">
        <v>246</v>
      </c>
    </row>
    <row r="32" spans="12:14">
      <c r="L32" t="s">
        <v>247</v>
      </c>
    </row>
    <row r="34" spans="12:12">
      <c r="L34" s="37" t="s">
        <v>248</v>
      </c>
    </row>
    <row r="35" spans="12:12">
      <c r="L35" t="s">
        <v>435</v>
      </c>
    </row>
    <row r="36" spans="12:12">
      <c r="L36" s="37" t="s">
        <v>249</v>
      </c>
    </row>
    <row r="38" spans="12:12">
      <c r="L38" t="s">
        <v>452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2023-03-29T20:39:54Z</dcterms:modified>
</cp:coreProperties>
</file>