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P571" i="1"/>
  <c r="O571" i="1"/>
  <c r="O572" i="1"/>
  <c r="P572" i="1"/>
  <c r="O565" i="1"/>
  <c r="P565" i="1"/>
  <c r="O566" i="1"/>
  <c r="P566" i="1"/>
  <c r="O567" i="1"/>
  <c r="P567" i="1"/>
  <c r="O568" i="1"/>
  <c r="P568" i="1"/>
  <c r="O569" i="1"/>
  <c r="P569" i="1"/>
  <c r="O570" i="1"/>
  <c r="P570" i="1"/>
  <c r="O573" i="1"/>
  <c r="P573" i="1"/>
  <c r="O562" i="1"/>
  <c r="P562" i="1"/>
  <c r="O561" i="1"/>
  <c r="P561" i="1"/>
  <c r="O564" i="1"/>
  <c r="P564" i="1"/>
  <c r="O557" i="1"/>
  <c r="P557" i="1"/>
  <c r="O558" i="1"/>
  <c r="O559" i="1"/>
  <c r="O560" i="1"/>
  <c r="O563" i="1"/>
  <c r="P558" i="1"/>
  <c r="P559" i="1"/>
  <c r="P560" i="1"/>
  <c r="P563" i="1"/>
  <c r="O553" i="1"/>
  <c r="P553" i="1"/>
  <c r="O554" i="1"/>
  <c r="P554" i="1"/>
  <c r="O552" i="1"/>
  <c r="P552" i="1"/>
  <c r="O550" i="1"/>
  <c r="P550" i="1"/>
  <c r="O549" i="1"/>
  <c r="P549" i="1"/>
  <c r="O551" i="1"/>
  <c r="P551" i="1"/>
  <c r="O556" i="1"/>
  <c r="P556" i="1"/>
  <c r="O555" i="1"/>
  <c r="P555" i="1"/>
  <c r="O545" i="1"/>
  <c r="P545" i="1"/>
  <c r="O546" i="1"/>
  <c r="P546" i="1"/>
  <c r="O547" i="1"/>
  <c r="P547" i="1"/>
  <c r="O548" i="1"/>
  <c r="P548" i="1"/>
  <c r="O544" i="1"/>
  <c r="P544" i="1"/>
  <c r="O543" i="1"/>
  <c r="P543" i="1"/>
  <c r="O542" i="1"/>
  <c r="P542" i="1"/>
  <c r="O541" i="1"/>
  <c r="P541" i="1"/>
  <c r="O540" i="1"/>
  <c r="P540" i="1"/>
  <c r="O539" i="1"/>
  <c r="P539" i="1"/>
  <c r="O538" i="1"/>
  <c r="P538" i="1"/>
  <c r="O537" i="1"/>
  <c r="P537" i="1"/>
  <c r="O536" i="1"/>
  <c r="P536" i="1"/>
  <c r="O535" i="1"/>
  <c r="P535" i="1"/>
  <c r="O534" i="1"/>
  <c r="P534" i="1"/>
  <c r="O530" i="1"/>
  <c r="P530" i="1"/>
  <c r="P533" i="1"/>
  <c r="O533" i="1"/>
  <c r="P532" i="1"/>
  <c r="O532" i="1"/>
  <c r="P531" i="1"/>
  <c r="O531" i="1"/>
  <c r="P529" i="1"/>
  <c r="O529" i="1"/>
  <c r="P528" i="1"/>
  <c r="O528" i="1"/>
  <c r="P527" i="1"/>
  <c r="O527" i="1"/>
  <c r="P526" i="1"/>
  <c r="O526" i="1"/>
  <c r="P525" i="1"/>
  <c r="O525" i="1"/>
  <c r="P524" i="1"/>
  <c r="O524" i="1"/>
  <c r="P523" i="1"/>
  <c r="O523" i="1"/>
  <c r="P522" i="1"/>
  <c r="O522" i="1"/>
  <c r="P521" i="1"/>
  <c r="O521" i="1"/>
  <c r="P520" i="1"/>
  <c r="O520" i="1"/>
  <c r="P519" i="1"/>
  <c r="O519" i="1"/>
  <c r="P518" i="1"/>
  <c r="O518" i="1"/>
  <c r="P517" i="1"/>
  <c r="O517" i="1"/>
  <c r="P516" i="1"/>
  <c r="O516" i="1"/>
  <c r="P515" i="1"/>
  <c r="O515" i="1"/>
  <c r="P514" i="1"/>
  <c r="O514" i="1"/>
  <c r="P513" i="1"/>
  <c r="O513" i="1"/>
  <c r="P512" i="1"/>
  <c r="O512" i="1"/>
  <c r="P511" i="1"/>
  <c r="O511" i="1"/>
  <c r="P510" i="1"/>
  <c r="O510" i="1"/>
  <c r="P509" i="1"/>
  <c r="O509" i="1"/>
  <c r="P508" i="1"/>
  <c r="O508" i="1"/>
  <c r="P507" i="1"/>
  <c r="O507" i="1"/>
  <c r="P506" i="1"/>
  <c r="O506" i="1"/>
  <c r="P505" i="1"/>
  <c r="O505" i="1"/>
  <c r="P504" i="1"/>
  <c r="O504" i="1"/>
  <c r="P503" i="1"/>
  <c r="O503" i="1"/>
  <c r="P502" i="1"/>
  <c r="O502" i="1"/>
  <c r="P501" i="1"/>
  <c r="O501" i="1"/>
  <c r="P500" i="1"/>
  <c r="O500" i="1"/>
  <c r="P499" i="1"/>
  <c r="O499" i="1"/>
  <c r="P498" i="1"/>
  <c r="O498" i="1"/>
  <c r="P497" i="1"/>
  <c r="O497" i="1"/>
  <c r="P496" i="1"/>
  <c r="O496" i="1"/>
  <c r="P495" i="1"/>
  <c r="O495" i="1"/>
  <c r="P494" i="1"/>
  <c r="O494" i="1"/>
  <c r="P493" i="1"/>
  <c r="O493" i="1"/>
  <c r="P492" i="1"/>
  <c r="O492" i="1"/>
  <c r="P491" i="1"/>
  <c r="O491" i="1"/>
  <c r="P490" i="1"/>
  <c r="O490" i="1"/>
  <c r="P489" i="1"/>
  <c r="O489" i="1"/>
  <c r="P488" i="1"/>
  <c r="O488" i="1"/>
  <c r="P487" i="1"/>
  <c r="O487" i="1"/>
  <c r="P486" i="1"/>
  <c r="O486" i="1"/>
  <c r="P485" i="1"/>
  <c r="O485" i="1"/>
  <c r="P484" i="1"/>
  <c r="O484" i="1"/>
  <c r="P483" i="1"/>
  <c r="O483" i="1"/>
  <c r="P482" i="1"/>
  <c r="O482" i="1"/>
  <c r="P481" i="1"/>
  <c r="O481" i="1"/>
  <c r="P480" i="1"/>
  <c r="O480" i="1"/>
  <c r="P479" i="1"/>
  <c r="O479" i="1"/>
  <c r="P478" i="1"/>
  <c r="O478" i="1"/>
  <c r="P477" i="1"/>
  <c r="O477" i="1"/>
  <c r="P476" i="1"/>
  <c r="O476" i="1"/>
  <c r="P475" i="1"/>
  <c r="O475" i="1"/>
  <c r="P474" i="1"/>
  <c r="O474" i="1"/>
  <c r="P473" i="1"/>
  <c r="O473" i="1"/>
  <c r="P472" i="1"/>
  <c r="O472" i="1"/>
  <c r="P471" i="1"/>
  <c r="O471" i="1"/>
  <c r="P470" i="1"/>
  <c r="O470" i="1"/>
  <c r="P469" i="1"/>
  <c r="O469" i="1"/>
  <c r="P468" i="1"/>
  <c r="O468" i="1"/>
  <c r="P467" i="1"/>
  <c r="O467" i="1"/>
  <c r="P466" i="1"/>
  <c r="O466" i="1"/>
  <c r="P465" i="1"/>
  <c r="O465" i="1"/>
  <c r="P464" i="1"/>
  <c r="O464" i="1"/>
  <c r="P463" i="1"/>
  <c r="O463" i="1"/>
  <c r="P462" i="1"/>
  <c r="O462" i="1"/>
  <c r="P461" i="1"/>
  <c r="O461" i="1"/>
  <c r="P460" i="1"/>
  <c r="O460" i="1"/>
  <c r="P459" i="1"/>
  <c r="O459" i="1"/>
  <c r="P458" i="1"/>
  <c r="O458" i="1"/>
  <c r="P457" i="1"/>
  <c r="O457" i="1"/>
  <c r="P456" i="1"/>
  <c r="O456" i="1"/>
  <c r="P455" i="1"/>
  <c r="O455" i="1"/>
  <c r="P454" i="1"/>
  <c r="O454" i="1"/>
  <c r="P453" i="1"/>
  <c r="O453" i="1"/>
  <c r="P452" i="1"/>
  <c r="O452" i="1"/>
  <c r="P451" i="1"/>
  <c r="O451" i="1"/>
  <c r="P450" i="1"/>
  <c r="O450" i="1"/>
  <c r="P449" i="1"/>
  <c r="O449" i="1"/>
  <c r="P448" i="1"/>
  <c r="O448" i="1"/>
  <c r="P447" i="1"/>
  <c r="O447" i="1"/>
  <c r="P446" i="1"/>
  <c r="O446" i="1"/>
  <c r="P445" i="1"/>
  <c r="O445" i="1"/>
  <c r="P444" i="1"/>
  <c r="O444" i="1"/>
  <c r="P443" i="1"/>
  <c r="O443" i="1"/>
  <c r="P442" i="1"/>
  <c r="O442" i="1"/>
  <c r="P441" i="1"/>
  <c r="O441" i="1"/>
  <c r="P440" i="1"/>
  <c r="O440" i="1"/>
  <c r="P439" i="1"/>
  <c r="O439" i="1"/>
  <c r="P438" i="1"/>
  <c r="O438" i="1"/>
  <c r="P437" i="1"/>
  <c r="O437" i="1"/>
  <c r="P436" i="1"/>
  <c r="O436" i="1"/>
  <c r="P435" i="1"/>
  <c r="O435" i="1"/>
  <c r="P434" i="1"/>
  <c r="O434" i="1"/>
  <c r="P433" i="1"/>
  <c r="O433" i="1"/>
  <c r="P432" i="1"/>
  <c r="O432" i="1"/>
  <c r="P431" i="1"/>
  <c r="O431" i="1"/>
  <c r="P430" i="1"/>
  <c r="O430" i="1"/>
  <c r="P429" i="1"/>
  <c r="O429" i="1"/>
  <c r="P428" i="1"/>
  <c r="O428" i="1"/>
  <c r="P427" i="1"/>
  <c r="O427" i="1"/>
  <c r="P426" i="1"/>
  <c r="O426" i="1"/>
  <c r="P425" i="1"/>
  <c r="O425" i="1"/>
  <c r="P424" i="1"/>
  <c r="O424" i="1"/>
  <c r="P423" i="1"/>
  <c r="O423" i="1"/>
  <c r="P422" i="1"/>
  <c r="O422" i="1"/>
  <c r="P421" i="1"/>
  <c r="O421" i="1"/>
  <c r="P420" i="1"/>
  <c r="O420" i="1"/>
  <c r="P419" i="1"/>
  <c r="O419" i="1"/>
  <c r="P418" i="1"/>
  <c r="O418" i="1"/>
  <c r="P417" i="1"/>
  <c r="O417" i="1"/>
  <c r="P416" i="1"/>
  <c r="O416" i="1"/>
  <c r="P415" i="1"/>
  <c r="O415" i="1"/>
  <c r="P414" i="1"/>
  <c r="O414" i="1"/>
  <c r="P413" i="1"/>
  <c r="O413" i="1"/>
  <c r="P412" i="1"/>
  <c r="O412" i="1"/>
  <c r="P411" i="1"/>
  <c r="O411" i="1"/>
  <c r="P410" i="1"/>
  <c r="O410" i="1"/>
  <c r="P409" i="1"/>
  <c r="O409" i="1"/>
  <c r="P408" i="1"/>
  <c r="O408" i="1"/>
  <c r="P407" i="1"/>
  <c r="O407" i="1"/>
  <c r="P406" i="1"/>
  <c r="O406" i="1"/>
  <c r="P405" i="1"/>
  <c r="O405" i="1"/>
  <c r="P404" i="1"/>
  <c r="O404" i="1"/>
  <c r="P403" i="1"/>
  <c r="O403" i="1"/>
  <c r="P402" i="1"/>
  <c r="O402" i="1"/>
  <c r="P401" i="1"/>
  <c r="O401" i="1"/>
  <c r="P400" i="1"/>
  <c r="O400" i="1"/>
  <c r="P399" i="1"/>
  <c r="O399" i="1"/>
  <c r="P398" i="1"/>
  <c r="O398" i="1"/>
  <c r="P397" i="1"/>
  <c r="O397" i="1"/>
  <c r="P396" i="1"/>
  <c r="O396" i="1"/>
  <c r="P395" i="1"/>
  <c r="O395" i="1"/>
  <c r="P394" i="1"/>
  <c r="O394" i="1"/>
  <c r="P393" i="1"/>
  <c r="O393" i="1"/>
  <c r="P392" i="1"/>
  <c r="O392" i="1"/>
  <c r="P391" i="1"/>
  <c r="O391" i="1"/>
  <c r="P390" i="1"/>
  <c r="O390" i="1"/>
  <c r="P389" i="1"/>
  <c r="O389" i="1"/>
  <c r="P388" i="1"/>
  <c r="O388" i="1"/>
  <c r="P387" i="1"/>
  <c r="O387" i="1"/>
  <c r="P386" i="1"/>
  <c r="O386" i="1"/>
  <c r="P385" i="1"/>
  <c r="O385" i="1"/>
  <c r="P384" i="1"/>
  <c r="O384" i="1"/>
  <c r="P383" i="1"/>
  <c r="O383" i="1"/>
  <c r="P382" i="1"/>
  <c r="O382" i="1"/>
  <c r="P381" i="1"/>
  <c r="O381" i="1"/>
  <c r="P380" i="1"/>
  <c r="O380" i="1"/>
  <c r="P379" i="1"/>
  <c r="O379" i="1"/>
  <c r="P378" i="1"/>
  <c r="O378" i="1"/>
  <c r="P377" i="1"/>
  <c r="O377" i="1"/>
  <c r="P376" i="1"/>
  <c r="O376" i="1"/>
  <c r="P375" i="1"/>
  <c r="O375" i="1"/>
  <c r="P374" i="1"/>
  <c r="O374" i="1"/>
  <c r="P373" i="1"/>
  <c r="O373" i="1"/>
  <c r="P372" i="1"/>
  <c r="O372" i="1"/>
  <c r="P371" i="1"/>
  <c r="O371" i="1"/>
  <c r="P370" i="1"/>
  <c r="O370" i="1"/>
  <c r="P369" i="1"/>
  <c r="O369" i="1"/>
  <c r="P368" i="1"/>
  <c r="O368" i="1"/>
  <c r="P367" i="1"/>
  <c r="O367" i="1"/>
  <c r="P366" i="1"/>
  <c r="O366" i="1"/>
  <c r="P365" i="1"/>
  <c r="O365" i="1"/>
  <c r="P364" i="1"/>
  <c r="O364" i="1"/>
  <c r="P363" i="1"/>
  <c r="O363" i="1"/>
  <c r="P362" i="1"/>
  <c r="O362" i="1"/>
  <c r="P361" i="1"/>
  <c r="O361" i="1"/>
  <c r="P360" i="1"/>
  <c r="O360" i="1"/>
  <c r="P359" i="1"/>
  <c r="O359" i="1"/>
  <c r="P358" i="1"/>
  <c r="O358" i="1"/>
  <c r="P357" i="1"/>
  <c r="O357" i="1"/>
  <c r="P356" i="1"/>
  <c r="O356" i="1"/>
  <c r="P355" i="1"/>
  <c r="O355" i="1"/>
  <c r="P354" i="1"/>
  <c r="O354" i="1"/>
  <c r="P353" i="1"/>
  <c r="O353" i="1"/>
  <c r="P352" i="1"/>
  <c r="O352" i="1"/>
  <c r="P351" i="1"/>
  <c r="O351" i="1"/>
  <c r="P350" i="1"/>
  <c r="O350" i="1"/>
  <c r="P349" i="1"/>
  <c r="O349" i="1"/>
  <c r="P348" i="1"/>
  <c r="O348" i="1"/>
  <c r="P347" i="1"/>
  <c r="O347" i="1"/>
  <c r="P346" i="1"/>
  <c r="O346" i="1"/>
  <c r="P345" i="1"/>
  <c r="O345" i="1"/>
  <c r="P344" i="1"/>
  <c r="O344" i="1"/>
  <c r="P343" i="1"/>
  <c r="O343" i="1"/>
  <c r="P342" i="1"/>
  <c r="O342" i="1"/>
  <c r="P341" i="1"/>
  <c r="O341" i="1"/>
  <c r="P340" i="1"/>
  <c r="O340" i="1"/>
  <c r="P339" i="1"/>
  <c r="O339" i="1"/>
  <c r="P338" i="1"/>
  <c r="O338" i="1"/>
  <c r="P337" i="1"/>
  <c r="O337" i="1"/>
  <c r="P336" i="1"/>
  <c r="O336" i="1"/>
  <c r="P335" i="1"/>
  <c r="O335" i="1"/>
  <c r="P334" i="1"/>
  <c r="O334" i="1"/>
  <c r="P333" i="1"/>
  <c r="O333" i="1"/>
  <c r="P332" i="1"/>
  <c r="O332" i="1"/>
  <c r="P331" i="1"/>
  <c r="O331" i="1"/>
  <c r="P330" i="1"/>
  <c r="O330" i="1"/>
  <c r="P329" i="1"/>
  <c r="O329" i="1"/>
  <c r="P328" i="1"/>
  <c r="O328" i="1"/>
  <c r="P327" i="1"/>
  <c r="O327" i="1"/>
  <c r="P326" i="1"/>
  <c r="O326" i="1"/>
  <c r="P325" i="1"/>
  <c r="O325" i="1"/>
  <c r="P324" i="1"/>
  <c r="O324" i="1"/>
  <c r="P323" i="1"/>
  <c r="O323" i="1"/>
  <c r="P322" i="1"/>
  <c r="O322" i="1"/>
  <c r="P321" i="1"/>
  <c r="O321" i="1"/>
  <c r="P320" i="1"/>
  <c r="O320" i="1"/>
  <c r="P319" i="1"/>
  <c r="O319" i="1"/>
  <c r="P318" i="1"/>
  <c r="O318" i="1"/>
  <c r="P317" i="1"/>
  <c r="O317" i="1"/>
  <c r="P316" i="1"/>
  <c r="O316" i="1"/>
  <c r="P315" i="1"/>
  <c r="O315" i="1"/>
  <c r="P314" i="1"/>
  <c r="O314" i="1"/>
  <c r="P313" i="1"/>
  <c r="O313" i="1"/>
  <c r="P312" i="1"/>
  <c r="O312" i="1"/>
  <c r="P311" i="1"/>
  <c r="O311" i="1"/>
  <c r="P310" i="1"/>
  <c r="O310" i="1"/>
  <c r="P309" i="1"/>
  <c r="O309" i="1"/>
  <c r="P308" i="1"/>
  <c r="O308" i="1"/>
  <c r="P307" i="1"/>
  <c r="O307" i="1"/>
  <c r="P306" i="1"/>
  <c r="O306" i="1"/>
  <c r="P305" i="1"/>
  <c r="O305" i="1"/>
  <c r="P304" i="1"/>
  <c r="O304" i="1"/>
  <c r="P303" i="1"/>
  <c r="O303" i="1"/>
  <c r="P302" i="1"/>
  <c r="O302" i="1"/>
  <c r="P301" i="1"/>
  <c r="O301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G4" i="4"/>
</calcChain>
</file>

<file path=xl/sharedStrings.xml><?xml version="1.0" encoding="utf-8"?>
<sst xmlns="http://schemas.openxmlformats.org/spreadsheetml/2006/main" count="2276" uniqueCount="353">
  <si>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</si>
  <si>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</si>
  <si>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</si>
  <si>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</si>
  <si>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</si>
  <si>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</si>
  <si>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</si>
  <si>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</si>
  <si>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</si>
  <si>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</si>
  <si>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</si>
  <si>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</si>
  <si>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</si>
  <si>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</si>
  <si>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</si>
  <si>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</si>
  <si>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</si>
  <si>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</si>
  <si>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</si>
  <si>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</si>
  <si>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</si>
  <si>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</si>
  <si>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</si>
  <si>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</si>
  <si>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</si>
  <si>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</si>
  <si>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</si>
  <si>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</si>
  <si>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</si>
  <si>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</si>
  <si>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</si>
  <si>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</si>
  <si>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</si>
  <si>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</si>
  <si>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</si>
  <si>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</si>
  <si>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</si>
  <si>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</si>
  <si>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</si>
  <si>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</si>
  <si>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</si>
  <si>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</si>
  <si>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</si>
  <si>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</si>
  <si>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</si>
  <si>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</si>
  <si>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</si>
  <si>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</si>
  <si>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</si>
  <si>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</si>
  <si>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</si>
  <si>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</si>
  <si>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</si>
  <si>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</si>
  <si>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</si>
  <si>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</si>
  <si>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</si>
  <si>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</si>
  <si>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</si>
  <si>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</si>
  <si>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</si>
  <si>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</si>
  <si>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</si>
  <si>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</si>
  <si>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</si>
  <si>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</si>
  <si>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</si>
  <si>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</si>
  <si>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</si>
  <si>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</si>
  <si>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</si>
  <si>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</si>
  <si>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</si>
  <si>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</si>
  <si>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</si>
  <si>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</si>
  <si>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</si>
  <si>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</si>
  <si>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</si>
  <si>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</si>
  <si>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</si>
  <si>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</si>
  <si>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</si>
  <si>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</si>
  <si>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</si>
  <si>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</si>
  <si>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</si>
  <si>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</si>
  <si>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</si>
  <si>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</si>
  <si>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</si>
  <si>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</si>
  <si>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</si>
  <si>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</si>
  <si>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</si>
  <si>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</si>
  <si>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</si>
  <si>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</si>
  <si>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</si>
  <si>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</si>
  <si>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</si>
  <si>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</si>
  <si>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</si>
  <si>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</si>
  <si>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</si>
  <si>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</si>
  <si>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</si>
  <si>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</si>
  <si>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</si>
  <si>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</si>
  <si>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</si>
  <si>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</si>
  <si>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</si>
  <si>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</si>
  <si>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</si>
  <si>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</si>
  <si>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</si>
  <si>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</si>
  <si>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</si>
  <si>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</si>
  <si>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</si>
  <si>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</si>
  <si>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</si>
  <si>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</si>
  <si>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</si>
  <si>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</si>
  <si>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</si>
  <si>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</si>
  <si>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</si>
  <si>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</si>
  <si>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</si>
  <si>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</si>
  <si>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</si>
  <si>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</si>
  <si>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</si>
  <si>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</si>
  <si>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</si>
  <si>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c-i</t>
  </si>
  <si>
    <t>Ortolan Bunting</t>
  </si>
  <si>
    <t>[pre-1950 excl.]</t>
  </si>
  <si>
    <t>regular 1905-11</t>
  </si>
  <si>
    <t>Spiggie</t>
  </si>
  <si>
    <t>30/04/1898</t>
  </si>
  <si>
    <t>St Kilda</t>
  </si>
  <si>
    <t>Pentland Skerries</t>
  </si>
  <si>
    <t>Auskerry</t>
  </si>
  <si>
    <t>a few on every croft</t>
  </si>
  <si>
    <t>Noss Head</t>
  </si>
  <si>
    <t/>
  </si>
  <si>
    <t xml:space="preserve">Lerwick </t>
  </si>
  <si>
    <t>unlikely</t>
  </si>
  <si>
    <t>high</t>
  </si>
  <si>
    <t>Near Portmahomack, East Ross</t>
  </si>
  <si>
    <t>Bass Rock</t>
  </si>
  <si>
    <t>Whalsay</t>
  </si>
  <si>
    <t>5!!</t>
  </si>
  <si>
    <t>additional bird</t>
  </si>
  <si>
    <t>Foula</t>
  </si>
  <si>
    <t>North Ronaldsay</t>
  </si>
  <si>
    <t>Sumburgh</t>
  </si>
  <si>
    <t>Out Skerries</t>
  </si>
  <si>
    <t>Grutness</t>
  </si>
  <si>
    <t>Fife Ness</t>
  </si>
  <si>
    <t>guess</t>
  </si>
  <si>
    <t>Norwick</t>
  </si>
  <si>
    <t>not in sbr</t>
  </si>
  <si>
    <t>Eyemouth</t>
  </si>
  <si>
    <t>Torrey</t>
  </si>
  <si>
    <t>Fetlar</t>
  </si>
  <si>
    <t>Yell</t>
  </si>
  <si>
    <t>approx date</t>
  </si>
  <si>
    <t>Mainland</t>
  </si>
  <si>
    <t>Westray</t>
  </si>
  <si>
    <t>Copinsay</t>
  </si>
  <si>
    <t>Crosskirk</t>
  </si>
  <si>
    <t>Clo Mor</t>
  </si>
  <si>
    <t xml:space="preserve">m </t>
  </si>
  <si>
    <t>Stronsay</t>
  </si>
  <si>
    <t>Sandside</t>
  </si>
  <si>
    <t>Murkle</t>
  </si>
  <si>
    <t>Tankerness</t>
  </si>
  <si>
    <t>Noss</t>
  </si>
  <si>
    <t>Sanday</t>
  </si>
  <si>
    <t>Skellister</t>
  </si>
  <si>
    <t>Unst</t>
  </si>
  <si>
    <t>Bressay</t>
  </si>
  <si>
    <t>Toab</t>
  </si>
  <si>
    <t>Papa Westray</t>
  </si>
  <si>
    <t>rejected by SBRC</t>
  </si>
  <si>
    <t>Handa</t>
  </si>
  <si>
    <t>not in BBRC databaase</t>
  </si>
  <si>
    <t>Noss Hill</t>
  </si>
  <si>
    <t>Boddam</t>
  </si>
  <si>
    <t>Cruden Bay</t>
  </si>
  <si>
    <t>South Ronaldsay</t>
  </si>
  <si>
    <t>North Berwick</t>
  </si>
  <si>
    <t>Sumburgh Hotel</t>
  </si>
  <si>
    <t>Eswick</t>
  </si>
  <si>
    <t>Upper Stoneybrake</t>
  </si>
  <si>
    <t>Skaw</t>
  </si>
  <si>
    <t>Sandwick</t>
  </si>
  <si>
    <t>Sumburgh Farm</t>
  </si>
  <si>
    <t>Crantit</t>
  </si>
  <si>
    <t>Quendale</t>
  </si>
  <si>
    <t>Dowlaw</t>
  </si>
  <si>
    <t>Easthaven</t>
  </si>
  <si>
    <t>Burrafirth</t>
  </si>
  <si>
    <t>Scatness</t>
  </si>
  <si>
    <t>Mains of Usan</t>
  </si>
  <si>
    <t>Northdale</t>
  </si>
  <si>
    <t>Baltasound</t>
  </si>
  <si>
    <t>Brough</t>
  </si>
  <si>
    <t>Sumburgh Head</t>
  </si>
  <si>
    <t>St Abbs</t>
  </si>
  <si>
    <t>Graemeshall</t>
  </si>
  <si>
    <t>Quendale Mill</t>
  </si>
  <si>
    <t>Hermaness</t>
  </si>
  <si>
    <t>Durigarth</t>
  </si>
  <si>
    <t>Quarff</t>
  </si>
  <si>
    <t>Musselburgh</t>
  </si>
  <si>
    <t>Tarbetness</t>
  </si>
  <si>
    <t>Funzie</t>
  </si>
  <si>
    <t>Benston</t>
  </si>
  <si>
    <t>Sandness</t>
  </si>
  <si>
    <t>Loch of Spiggie</t>
  </si>
  <si>
    <t>Lothbeg Point</t>
  </si>
  <si>
    <t>Auchmithie</t>
  </si>
  <si>
    <t>Lein, Kingston</t>
  </si>
  <si>
    <t>accepted?</t>
  </si>
  <si>
    <t>not accepted SBRC</t>
  </si>
  <si>
    <t>Kilminning</t>
  </si>
  <si>
    <t>Auld Haa</t>
  </si>
  <si>
    <t>0508</t>
  </si>
  <si>
    <t>Gilsetter &amp; Homisdale</t>
  </si>
  <si>
    <t>m</t>
  </si>
  <si>
    <t>Wester Lother</t>
  </si>
  <si>
    <t>up to 2</t>
  </si>
  <si>
    <t>ad</t>
  </si>
  <si>
    <t>Grutness &amp; Virkie</t>
  </si>
  <si>
    <t>Hoswick</t>
  </si>
  <si>
    <t>0508;10</t>
  </si>
  <si>
    <t>Tresta</t>
  </si>
  <si>
    <t>Virkie</t>
  </si>
  <si>
    <t>Craignure</t>
  </si>
  <si>
    <t>Mull</t>
  </si>
  <si>
    <t>09</t>
  </si>
  <si>
    <t>Arbroath-Auchmithie coastal path</t>
  </si>
  <si>
    <t>10</t>
  </si>
  <si>
    <t>Saltness</t>
  </si>
  <si>
    <t>Cara bushes</t>
  </si>
  <si>
    <t>Melby</t>
  </si>
  <si>
    <t>BUT EVEN POST-1950 FIGURES FOR THIS SPECIES</t>
  </si>
  <si>
    <t>ARE APPROXIMATE (SEE 'DATA' SHEET), SO TOTALS ARE NOT</t>
  </si>
  <si>
    <t>MORE DETAILED ANALYSIS OF RECORDS TO END 2004</t>
  </si>
  <si>
    <t>CAN BE FOUND IN ORIGINAL BS3 SPREADSHEET.</t>
  </si>
  <si>
    <t>11</t>
  </si>
  <si>
    <t>Marrister</t>
  </si>
  <si>
    <t>12</t>
  </si>
  <si>
    <t>Garso &amp; Holland</t>
  </si>
  <si>
    <t>South Harbour</t>
  </si>
  <si>
    <t>13</t>
  </si>
  <si>
    <t>Soberlie</t>
  </si>
  <si>
    <t>Schoolton &amp; Hjukni Geo</t>
  </si>
  <si>
    <t>Haroldswick</t>
  </si>
  <si>
    <t>14</t>
  </si>
  <si>
    <t>Stonybrek</t>
  </si>
  <si>
    <t>Ditfield &amp; Plantation</t>
  </si>
  <si>
    <t>1cy</t>
  </si>
  <si>
    <t>15</t>
  </si>
  <si>
    <t>St Abb's Head</t>
  </si>
  <si>
    <t>Morar</t>
  </si>
  <si>
    <t>Lochaber</t>
  </si>
  <si>
    <t>16</t>
  </si>
  <si>
    <t>35 nm north-east of Peterhead</t>
  </si>
  <si>
    <t>Buzzard Field</t>
  </si>
  <si>
    <t>Barkland</t>
  </si>
  <si>
    <t>North Naaversgill</t>
  </si>
  <si>
    <t>Gilsetter &amp; Field</t>
  </si>
  <si>
    <t>Spiggie &amp; Brake</t>
  </si>
  <si>
    <t>Howar</t>
  </si>
  <si>
    <t>plus1 at sea</t>
  </si>
  <si>
    <t>17</t>
  </si>
  <si>
    <t>Longar &amp; Ancum</t>
  </si>
  <si>
    <t>East Loch Park</t>
  </si>
  <si>
    <t>18</t>
  </si>
  <si>
    <t>Mucklegrind</t>
  </si>
  <si>
    <t>Da Water</t>
  </si>
  <si>
    <t>Plantation &amp; Gilsetter</t>
  </si>
  <si>
    <t xml:space="preserve">male </t>
  </si>
  <si>
    <t>female</t>
  </si>
  <si>
    <t>male</t>
  </si>
  <si>
    <t>female, 1cy</t>
  </si>
  <si>
    <t>male &amp; female</t>
  </si>
  <si>
    <r>
      <t xml:space="preserve">Ortolan Bunting </t>
    </r>
    <r>
      <rPr>
        <b/>
        <i/>
        <sz val="8"/>
        <color indexed="8"/>
        <rFont val="Arial"/>
      </rPr>
      <t>Emberiza hortulana</t>
    </r>
  </si>
  <si>
    <t>Eoropie</t>
  </si>
  <si>
    <t>Lewis</t>
  </si>
  <si>
    <t>daily 3-10 Sep, max 5 Sep</t>
  </si>
  <si>
    <t>daily 4-13 Sep</t>
  </si>
  <si>
    <t>one to 13 Sep</t>
  </si>
  <si>
    <t>5 on 5-6 and 5 on 8 Sep</t>
  </si>
  <si>
    <t>3 on 3, 13 on 4 May, almost daily to 15 May</t>
  </si>
  <si>
    <t>32 on 3 May, increase to 30 on 10 May, 1-2 till 18 May</t>
  </si>
  <si>
    <t>2 on 2 May, 10 on 3 May, 12 on 3 May, daily to 13 May</t>
  </si>
  <si>
    <t>3 on 29 Aug, one to 30 Aug</t>
  </si>
  <si>
    <t>3 between 13-26 May</t>
  </si>
  <si>
    <t>1-3 on 12 days to 6 May</t>
  </si>
  <si>
    <t>Liniclate</t>
  </si>
  <si>
    <t>daily 25 Aug to 1 Sep, max 28 Aug</t>
  </si>
  <si>
    <t>presumably same on 16 Sep</t>
  </si>
  <si>
    <t xml:space="preserve">2-3, 1 Sept; 1, 3 Sep </t>
  </si>
  <si>
    <t>until 6 Sep; 1, 27 Sep</t>
  </si>
  <si>
    <t>15, 6 May, 16, 9 May; seen 4-12 May</t>
  </si>
  <si>
    <t>1-8 Sep, 1-3</t>
  </si>
  <si>
    <t>at least 3</t>
  </si>
  <si>
    <t>at least 1 new</t>
  </si>
  <si>
    <t>Bàgh a' Bhaile (Village Bay), Hirta</t>
  </si>
  <si>
    <t>Beinn na Faoghla (Benbecula)</t>
  </si>
  <si>
    <t>Girdle Ness</t>
  </si>
  <si>
    <t>Berwickshire</t>
  </si>
  <si>
    <t>minimum of 11, 19-25 May</t>
  </si>
  <si>
    <t>minimum of 4, 20-25 May</t>
  </si>
  <si>
    <t>daily 11-16 Sep, maximum 5, 14 Sep</t>
  </si>
  <si>
    <t>maximum 7, 14 Sep (1 arrived on 10 Sep) and 1-2 to 26 Sep</t>
  </si>
  <si>
    <t>up to 4 until 30 Sep; maximim 23-24 Sep</t>
  </si>
  <si>
    <t>not in SBR</t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</si>
  <si>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</si>
  <si>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</si>
  <si>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2010 </t>
    </r>
    <r>
      <rPr>
        <i/>
        <sz val="8"/>
        <color rgb="FF000000"/>
        <rFont val="Arial"/>
      </rPr>
      <t>SBRC Report</t>
    </r>
  </si>
  <si>
    <r>
      <t>2005-08</t>
    </r>
    <r>
      <rPr>
        <i/>
        <sz val="8"/>
        <color rgb="FF000000"/>
        <rFont val="Arial"/>
      </rPr>
      <t xml:space="preserve"> SBRC Report, </t>
    </r>
    <r>
      <rPr>
        <sz val="8"/>
        <color rgb="FF000000"/>
        <rFont val="Arial"/>
      </rPr>
      <t>2010</t>
    </r>
    <r>
      <rPr>
        <i/>
        <sz val="8"/>
        <color rgb="FF000000"/>
        <rFont val="Arial"/>
      </rPr>
      <t xml:space="preserve"> 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</si>
  <si>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</si>
  <si>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</si>
  <si>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</si>
  <si>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</si>
  <si>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</si>
  <si>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</si>
  <si>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</si>
  <si>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</si>
  <si>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t>TOTALS SINCE 31/12/2004 ARE ACCURATE, HOWEVER.</t>
  </si>
  <si>
    <r>
      <t xml:space="preserve">GIVEN IN </t>
    </r>
    <r>
      <rPr>
        <i/>
        <sz val="10"/>
        <rFont val="Arial"/>
      </rPr>
      <t>Birds of Scotland</t>
    </r>
    <r>
      <rPr>
        <sz val="10"/>
        <rFont val="Arial"/>
      </rPr>
      <t xml:space="preserve"> 2007 OR SBRC REPORTS. </t>
    </r>
  </si>
  <si>
    <r>
      <t xml:space="preserve">2019 </t>
    </r>
    <r>
      <rPr>
        <i/>
        <sz val="8"/>
        <color rgb="FF000000"/>
        <rFont val="Arial"/>
      </rPr>
      <t>SBRC Report</t>
    </r>
  </si>
  <si>
    <t>19</t>
  </si>
  <si>
    <t>Biel of Duncansby</t>
  </si>
  <si>
    <t>Mull of Galloway</t>
  </si>
  <si>
    <t>Wirvie Burn</t>
  </si>
  <si>
    <t>Freyers</t>
  </si>
  <si>
    <t>Hametoun</t>
  </si>
  <si>
    <t>ad female</t>
  </si>
  <si>
    <t>20</t>
  </si>
  <si>
    <r>
      <t xml:space="preserve">2020 </t>
    </r>
    <r>
      <rPr>
        <i/>
        <sz val="8"/>
        <color rgb="FF000000"/>
        <rFont val="Arial"/>
      </rPr>
      <t>SBRC Report</t>
    </r>
  </si>
  <si>
    <t>Velzie</t>
  </si>
  <si>
    <t>Gretchen</t>
  </si>
  <si>
    <t>Herra</t>
  </si>
  <si>
    <t>Airfield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</si>
</sst>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</font>
    <font>
      <sz val="8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sz val="8"/>
      <color rgb="FF000000"/>
      <name val="Arial"/>
    </font>
    <font>
      <i/>
      <sz val="8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8">
    <xf numFmtId="0" fontId="0" fillId="0" borderId="0"/>
    <xf numFmtId="0" fontId="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1" fontId="7" fillId="0" borderId="0" xfId="0" applyNumberFormat="1" applyFont="1" applyAlignment="1"/>
    <xf numFmtId="0" fontId="8" fillId="2" borderId="0" xfId="0" applyFont="1" applyFill="1"/>
    <xf numFmtId="0" fontId="7" fillId="0" borderId="0" xfId="0" applyFont="1" applyAlignment="1"/>
    <xf numFmtId="166" fontId="6" fillId="0" borderId="0" xfId="1" applyNumberFormat="1" applyFont="1" applyFill="1" applyBorder="1" applyAlignment="1">
      <alignment horizontal="right"/>
    </xf>
    <xf numFmtId="0" fontId="1" fillId="0" borderId="0" xfId="0" applyFont="1" applyBorder="1" applyAlignment="1"/>
    <xf numFmtId="0" fontId="6" fillId="0" borderId="0" xfId="0" applyFont="1" applyBorder="1" applyAlignment="1"/>
    <xf numFmtId="1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/>
    <xf numFmtId="49" fontId="1" fillId="0" borderId="0" xfId="0" applyNumberFormat="1" applyFont="1" applyBorder="1" applyAlignment="1"/>
    <xf numFmtId="0" fontId="6" fillId="0" borderId="0" xfId="1" quotePrefix="1" applyFont="1" applyFill="1" applyBorder="1" applyAlignment="1">
      <alignment horizontal="right"/>
    </xf>
    <xf numFmtId="166" fontId="1" fillId="0" borderId="0" xfId="0" applyNumberFormat="1" applyFont="1" applyBorder="1" applyAlignment="1"/>
    <xf numFmtId="0" fontId="1" fillId="0" borderId="0" xfId="0" applyFont="1" applyFill="1" applyBorder="1" applyAlignment="1"/>
    <xf numFmtId="166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/>
    <xf numFmtId="0" fontId="1" fillId="0" borderId="0" xfId="0" applyFont="1" applyFill="1" applyAlignment="1"/>
    <xf numFmtId="165" fontId="7" fillId="0" borderId="0" xfId="0" applyNumberFormat="1" applyFont="1" applyAlignment="1"/>
    <xf numFmtId="49" fontId="7" fillId="0" borderId="0" xfId="0" applyNumberFormat="1" applyFont="1" applyAlignment="1"/>
    <xf numFmtId="0" fontId="8" fillId="0" borderId="0" xfId="0" applyFont="1"/>
    <xf numFmtId="0" fontId="9" fillId="0" borderId="0" xfId="0" applyFont="1" applyAlignment="1"/>
    <xf numFmtId="165" fontId="9" fillId="0" borderId="0" xfId="0" applyNumberFormat="1" applyFont="1" applyAlignment="1"/>
    <xf numFmtId="1" fontId="9" fillId="0" borderId="0" xfId="0" applyNumberFormat="1" applyFont="1" applyAlignment="1"/>
    <xf numFmtId="49" fontId="9" fillId="0" borderId="0" xfId="0" applyNumberFormat="1" applyFont="1" applyAlignment="1"/>
    <xf numFmtId="0" fontId="11" fillId="0" borderId="0" xfId="1" applyFont="1" applyFill="1" applyAlignment="1">
      <alignment horizontal="right"/>
    </xf>
    <xf numFmtId="0" fontId="9" fillId="0" borderId="0" xfId="0" applyFont="1" applyBorder="1" applyAlignment="1"/>
    <xf numFmtId="165" fontId="9" fillId="0" borderId="0" xfId="0" applyNumberFormat="1" applyFont="1" applyFill="1" applyBorder="1" applyAlignment="1"/>
    <xf numFmtId="1" fontId="9" fillId="0" borderId="0" xfId="0" applyNumberFormat="1" applyFont="1" applyFill="1" applyBorder="1" applyAlignment="1"/>
    <xf numFmtId="164" fontId="9" fillId="0" borderId="0" xfId="0" applyNumberFormat="1" applyFont="1" applyFill="1" applyBorder="1" applyAlignment="1"/>
    <xf numFmtId="49" fontId="9" fillId="0" borderId="0" xfId="0" applyNumberFormat="1" applyFont="1" applyFill="1" applyBorder="1" applyAlignment="1"/>
    <xf numFmtId="0" fontId="6" fillId="7" borderId="0" xfId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6" fillId="0" borderId="0" xfId="1" applyFont="1" applyFill="1" applyBorder="1" applyAlignment="1"/>
    <xf numFmtId="0" fontId="7" fillId="0" borderId="0" xfId="0" applyFont="1" applyBorder="1" applyAlignment="1"/>
    <xf numFmtId="0" fontId="12" fillId="10" borderId="0" xfId="1" applyFont="1" applyFill="1" applyBorder="1" applyAlignment="1">
      <alignment horizontal="left"/>
    </xf>
    <xf numFmtId="0" fontId="14" fillId="0" borderId="0" xfId="0" applyFont="1" applyAlignment="1">
      <alignment horizontal="right" vertical="center"/>
    </xf>
    <xf numFmtId="0" fontId="0" fillId="0" borderId="0" xfId="0" applyFont="1"/>
    <xf numFmtId="49" fontId="7" fillId="0" borderId="0" xfId="0" applyNumberFormat="1" applyFont="1" applyFill="1" applyBorder="1" applyAlignment="1"/>
    <xf numFmtId="0" fontId="14" fillId="0" borderId="0" xfId="0" applyFont="1" applyAlignment="1">
      <alignment horizontal="right"/>
    </xf>
    <xf numFmtId="0" fontId="1" fillId="0" borderId="0" xfId="0" applyFont="1"/>
    <xf numFmtId="0" fontId="3" fillId="3" borderId="0" xfId="0" applyFont="1" applyFill="1" applyAlignment="1"/>
    <xf numFmtId="0" fontId="0" fillId="0" borderId="0" xfId="0" applyAlignment="1"/>
  </cellXfs>
  <cellStyles count="4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5.0</c:v>
                </c:pt>
                <c:pt idx="1">
                  <c:v>4.0</c:v>
                </c:pt>
                <c:pt idx="2">
                  <c:v>20.0</c:v>
                </c:pt>
                <c:pt idx="3">
                  <c:v>1.0</c:v>
                </c:pt>
                <c:pt idx="4">
                  <c:v>1.0</c:v>
                </c:pt>
                <c:pt idx="5">
                  <c:v>0.0</c:v>
                </c:pt>
                <c:pt idx="6">
                  <c:v>5.0</c:v>
                </c:pt>
                <c:pt idx="7">
                  <c:v>0.0</c:v>
                </c:pt>
                <c:pt idx="8">
                  <c:v>6.0</c:v>
                </c:pt>
                <c:pt idx="9">
                  <c:v>0.0</c:v>
                </c:pt>
                <c:pt idx="10">
                  <c:v>6.0</c:v>
                </c:pt>
                <c:pt idx="11">
                  <c:v>6.0</c:v>
                </c:pt>
                <c:pt idx="12">
                  <c:v>7.0</c:v>
                </c:pt>
                <c:pt idx="13">
                  <c:v>6.0</c:v>
                </c:pt>
                <c:pt idx="14">
                  <c:v>5.0</c:v>
                </c:pt>
                <c:pt idx="15">
                  <c:v>16.0</c:v>
                </c:pt>
                <c:pt idx="16">
                  <c:v>13.0</c:v>
                </c:pt>
                <c:pt idx="17">
                  <c:v>15.0</c:v>
                </c:pt>
                <c:pt idx="18">
                  <c:v>16.0</c:v>
                </c:pt>
                <c:pt idx="19">
                  <c:v>109.0</c:v>
                </c:pt>
                <c:pt idx="20">
                  <c:v>36.0</c:v>
                </c:pt>
                <c:pt idx="21">
                  <c:v>3.0</c:v>
                </c:pt>
                <c:pt idx="22">
                  <c:v>9.0</c:v>
                </c:pt>
                <c:pt idx="23">
                  <c:v>20.0</c:v>
                </c:pt>
                <c:pt idx="24">
                  <c:v>19.0</c:v>
                </c:pt>
                <c:pt idx="25">
                  <c:v>8.0</c:v>
                </c:pt>
                <c:pt idx="26">
                  <c:v>14.0</c:v>
                </c:pt>
                <c:pt idx="27">
                  <c:v>22.0</c:v>
                </c:pt>
                <c:pt idx="28">
                  <c:v>9.0</c:v>
                </c:pt>
                <c:pt idx="29">
                  <c:v>5.0</c:v>
                </c:pt>
                <c:pt idx="30">
                  <c:v>5.0</c:v>
                </c:pt>
                <c:pt idx="31">
                  <c:v>24.0</c:v>
                </c:pt>
                <c:pt idx="32">
                  <c:v>8.0</c:v>
                </c:pt>
                <c:pt idx="33">
                  <c:v>5.0</c:v>
                </c:pt>
                <c:pt idx="34">
                  <c:v>8.0</c:v>
                </c:pt>
                <c:pt idx="35">
                  <c:v>10.0</c:v>
                </c:pt>
                <c:pt idx="36">
                  <c:v>6.0</c:v>
                </c:pt>
                <c:pt idx="37">
                  <c:v>9.0</c:v>
                </c:pt>
                <c:pt idx="38">
                  <c:v>20.0</c:v>
                </c:pt>
                <c:pt idx="39">
                  <c:v>1.0</c:v>
                </c:pt>
                <c:pt idx="40">
                  <c:v>6.0</c:v>
                </c:pt>
                <c:pt idx="41">
                  <c:v>4.0</c:v>
                </c:pt>
                <c:pt idx="42">
                  <c:v>25.0</c:v>
                </c:pt>
                <c:pt idx="43">
                  <c:v>22.0</c:v>
                </c:pt>
                <c:pt idx="44">
                  <c:v>21.0</c:v>
                </c:pt>
                <c:pt idx="45">
                  <c:v>43.0</c:v>
                </c:pt>
                <c:pt idx="46">
                  <c:v>44.0</c:v>
                </c:pt>
                <c:pt idx="47">
                  <c:v>13.0</c:v>
                </c:pt>
                <c:pt idx="48">
                  <c:v>24.0</c:v>
                </c:pt>
                <c:pt idx="49">
                  <c:v>18.0</c:v>
                </c:pt>
                <c:pt idx="50">
                  <c:v>9.0</c:v>
                </c:pt>
                <c:pt idx="51">
                  <c:v>4.0</c:v>
                </c:pt>
                <c:pt idx="52">
                  <c:v>7.0</c:v>
                </c:pt>
                <c:pt idx="53">
                  <c:v>5.0</c:v>
                </c:pt>
                <c:pt idx="54">
                  <c:v>1.0</c:v>
                </c:pt>
                <c:pt idx="55">
                  <c:v>1.0</c:v>
                </c:pt>
                <c:pt idx="56">
                  <c:v>9.0</c:v>
                </c:pt>
                <c:pt idx="57">
                  <c:v>3.0</c:v>
                </c:pt>
                <c:pt idx="58">
                  <c:v>6.0</c:v>
                </c:pt>
                <c:pt idx="59">
                  <c:v>4.0</c:v>
                </c:pt>
                <c:pt idx="60">
                  <c:v>8.0</c:v>
                </c:pt>
                <c:pt idx="61">
                  <c:v>2.0</c:v>
                </c:pt>
                <c:pt idx="62">
                  <c:v>3.0</c:v>
                </c:pt>
                <c:pt idx="63">
                  <c:v>5.0</c:v>
                </c:pt>
                <c:pt idx="64">
                  <c:v>1.0</c:v>
                </c:pt>
                <c:pt idx="65">
                  <c:v>4.0</c:v>
                </c:pt>
                <c:pt idx="66">
                  <c:v>6.0</c:v>
                </c:pt>
                <c:pt idx="67">
                  <c:v>5.0</c:v>
                </c:pt>
                <c:pt idx="68">
                  <c:v>5.0</c:v>
                </c:pt>
                <c:pt idx="69">
                  <c:v>6.0</c:v>
                </c:pt>
                <c:pt idx="70">
                  <c:v>2.0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70281976"/>
        <c:axId val="-2108079480"/>
      </c:barChart>
      <c:catAx>
        <c:axId val="2070281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8079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08079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0281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7.0</c:v>
                </c:pt>
                <c:pt idx="12">
                  <c:v>187.0</c:v>
                </c:pt>
                <c:pt idx="13">
                  <c:v>93.0</c:v>
                </c:pt>
                <c:pt idx="14">
                  <c:v>73.0</c:v>
                </c:pt>
                <c:pt idx="15">
                  <c:v>14.0</c:v>
                </c:pt>
                <c:pt idx="16">
                  <c:v>5.0</c:v>
                </c:pt>
                <c:pt idx="17">
                  <c:v>2.0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6.0</c:v>
                </c:pt>
                <c:pt idx="23">
                  <c:v>47.0</c:v>
                </c:pt>
                <c:pt idx="24">
                  <c:v>127.0</c:v>
                </c:pt>
                <c:pt idx="25">
                  <c:v>101.0</c:v>
                </c:pt>
                <c:pt idx="26">
                  <c:v>68.0</c:v>
                </c:pt>
                <c:pt idx="27">
                  <c:v>42.0</c:v>
                </c:pt>
                <c:pt idx="28">
                  <c:v>13.0</c:v>
                </c:pt>
                <c:pt idx="29">
                  <c:v>13.0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14741400"/>
        <c:axId val="-2118716488"/>
      </c:barChart>
      <c:catAx>
        <c:axId val="-2114741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871648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18716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47414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0.33725</cdr:x>
      <cdr:y>0.0258</cdr:y>
    </cdr:from>
    <cdr:to>
      <cdr:x>0.72167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63772" y="86584"/>
          <a:ext cx="2238495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Ortolan Bunting Emberiza hortulana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573" totalsRowShown="0" headerRowDxfId="18" dataDxfId="17" headerRowCellStyle="Normal_data" dataCellStyle="Normal_data">
  <autoFilter ref="A1:Q573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73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4.33203125" style="22" customWidth="1"/>
    <col min="2" max="2" width="7.33203125" style="22" customWidth="1"/>
    <col min="3" max="3" width="22.33203125" style="57" customWidth="1"/>
    <col min="4" max="4" width="19.5" style="23" customWidth="1"/>
    <col min="5" max="5" width="7" style="85" customWidth="1"/>
    <col min="6" max="6" width="7.83203125" style="57" customWidth="1"/>
    <col min="7" max="7" width="9" style="36" customWidth="1"/>
    <col min="8" max="8" width="8.33203125" style="38" customWidth="1"/>
    <col min="9" max="9" width="6.83203125" style="49" customWidth="1"/>
    <col min="10" max="10" width="15.5" style="24" customWidth="1"/>
    <col min="11" max="11" width="28.6640625" style="24" customWidth="1"/>
    <col min="12" max="12" width="9.5" style="46" customWidth="1"/>
    <col min="13" max="13" width="9" style="44" customWidth="1"/>
    <col min="14" max="14" width="14.83203125" style="24" customWidth="1"/>
    <col min="15" max="15" width="5.5" style="31" customWidth="1"/>
    <col min="16" max="16" width="6.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5" t="s">
        <v>91</v>
      </c>
      <c r="B1" s="25" t="s">
        <v>11</v>
      </c>
      <c r="C1" s="25" t="s">
        <v>10</v>
      </c>
      <c r="D1" s="25" t="s">
        <v>128</v>
      </c>
      <c r="E1" s="83" t="s">
        <v>8</v>
      </c>
      <c r="F1" s="25" t="s">
        <v>9</v>
      </c>
      <c r="G1" s="34" t="s">
        <v>125</v>
      </c>
      <c r="H1" s="37" t="s">
        <v>124</v>
      </c>
      <c r="I1" s="47" t="s">
        <v>126</v>
      </c>
      <c r="J1" s="26" t="s">
        <v>127</v>
      </c>
      <c r="K1" s="26" t="s">
        <v>129</v>
      </c>
      <c r="L1" s="45" t="s">
        <v>132</v>
      </c>
      <c r="M1" s="41" t="s">
        <v>130</v>
      </c>
      <c r="N1" s="26" t="s">
        <v>131</v>
      </c>
      <c r="O1" s="25" t="s">
        <v>87</v>
      </c>
      <c r="P1" s="25" t="s">
        <v>86</v>
      </c>
      <c r="Q1" s="25" t="s">
        <v>92</v>
      </c>
      <c r="R1" s="27"/>
      <c r="S1" s="27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7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 t="s">
        <v>93</v>
      </c>
      <c r="DD1" s="30" t="s">
        <v>94</v>
      </c>
      <c r="DE1" s="30" t="s">
        <v>95</v>
      </c>
      <c r="DF1" s="30" t="s">
        <v>96</v>
      </c>
      <c r="DG1" s="30" t="s">
        <v>97</v>
      </c>
      <c r="DH1" s="30" t="s">
        <v>98</v>
      </c>
      <c r="DI1" s="30" t="s">
        <v>99</v>
      </c>
      <c r="DJ1" s="30" t="s">
        <v>100</v>
      </c>
      <c r="DK1" s="30" t="s">
        <v>101</v>
      </c>
      <c r="DL1" s="30" t="s">
        <v>102</v>
      </c>
      <c r="DM1" s="30" t="s">
        <v>103</v>
      </c>
      <c r="DN1" s="30" t="s">
        <v>104</v>
      </c>
      <c r="DO1" s="30" t="s">
        <v>105</v>
      </c>
      <c r="DP1" s="30" t="s">
        <v>106</v>
      </c>
      <c r="DQ1" s="30" t="s">
        <v>107</v>
      </c>
      <c r="DR1" s="30" t="s">
        <v>108</v>
      </c>
      <c r="DS1" s="30" t="s">
        <v>109</v>
      </c>
      <c r="DT1" s="30" t="s">
        <v>110</v>
      </c>
      <c r="DU1" s="30" t="s">
        <v>111</v>
      </c>
      <c r="DV1" s="30" t="s">
        <v>112</v>
      </c>
      <c r="DW1" s="30" t="s">
        <v>113</v>
      </c>
      <c r="DX1" s="30" t="s">
        <v>114</v>
      </c>
      <c r="DY1" s="30" t="s">
        <v>115</v>
      </c>
      <c r="DZ1" s="30" t="s">
        <v>116</v>
      </c>
      <c r="EA1" s="30" t="s">
        <v>117</v>
      </c>
      <c r="EB1" s="30" t="s">
        <v>118</v>
      </c>
      <c r="EC1" s="30" t="s">
        <v>119</v>
      </c>
      <c r="ED1" s="30" t="s">
        <v>120</v>
      </c>
      <c r="EE1" s="30" t="s">
        <v>121</v>
      </c>
    </row>
    <row r="2" spans="1:135" ht="11.25" customHeight="1">
      <c r="A2" s="92" t="s">
        <v>293</v>
      </c>
      <c r="B2" s="21" t="s">
        <v>72</v>
      </c>
      <c r="C2" s="21" t="s">
        <v>50</v>
      </c>
      <c r="D2" s="21"/>
      <c r="E2" s="48">
        <v>0</v>
      </c>
      <c r="F2" s="55"/>
      <c r="G2" s="35">
        <v>1</v>
      </c>
      <c r="H2" s="35"/>
      <c r="I2" s="48">
        <v>0</v>
      </c>
      <c r="J2" s="56" t="s">
        <v>139</v>
      </c>
      <c r="K2" s="21" t="s">
        <v>140</v>
      </c>
      <c r="L2" s="48">
        <v>0</v>
      </c>
      <c r="M2" s="43"/>
      <c r="N2" s="21"/>
      <c r="O2" s="20"/>
      <c r="P2" s="20"/>
      <c r="Q2" s="20">
        <v>1905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DC2" s="23" t="str">
        <f t="shared" ref="DC2:DC33" si="0">IF(Q2=1977,IF($E2=0,"",$E2),"")</f>
        <v/>
      </c>
      <c r="DD2" s="23" t="str">
        <f t="shared" ref="DD2:DD33" si="1">IF(Q2=1978,IF($E2=0,"",$E2),"")</f>
        <v/>
      </c>
      <c r="DE2" s="23" t="str">
        <f t="shared" ref="DE2:DE33" si="2">IF(Q2=1979,IF($E2=0,"",$E2),"")</f>
        <v/>
      </c>
      <c r="DF2" s="23" t="str">
        <f t="shared" ref="DF2:DF33" si="3">IF(Q2=1980,IF($E2=0,"",$E2),"")</f>
        <v/>
      </c>
      <c r="DG2" s="23" t="str">
        <f t="shared" ref="DG2:DG33" si="4">IF(Q2=1981,IF($E2=0,"",$E2),"")</f>
        <v/>
      </c>
      <c r="DH2" s="23" t="str">
        <f t="shared" ref="DH2:DH33" si="5">IF(Q2=1982,IF($E2=0,"",$E2),"")</f>
        <v/>
      </c>
      <c r="DI2" s="23" t="str">
        <f t="shared" ref="DI2:DI33" si="6">IF(Q2=1983,IF($E2=0,"",$E2),"")</f>
        <v/>
      </c>
      <c r="DJ2" s="23" t="str">
        <f t="shared" ref="DJ2:DJ33" si="7">IF(Q2=1984,IF($E2=0,"",$E2),"")</f>
        <v/>
      </c>
      <c r="DK2" s="23" t="str">
        <f t="shared" ref="DK2:DK33" si="8">IF(Q2=1985,IF($E2=0,"",$E2),"")</f>
        <v/>
      </c>
      <c r="DL2" s="23" t="str">
        <f t="shared" ref="DL2:DL33" si="9">IF(Q2=1986,IF($E2=0,"",$E2),"")</f>
        <v/>
      </c>
      <c r="DM2" s="23" t="str">
        <f t="shared" ref="DM2:DM33" si="10">IF(Q2=1987,IF($E2=0,"",$E2),"")</f>
        <v/>
      </c>
      <c r="DN2" s="23" t="str">
        <f t="shared" ref="DN2:DN33" si="11">IF(Q2=1988,IF($E2=0,"",$E2),"")</f>
        <v/>
      </c>
      <c r="DO2" s="23" t="str">
        <f t="shared" ref="DO2:DO33" si="12">IF(Q2=1989,IF($E2=0,"",$E2),"")</f>
        <v/>
      </c>
      <c r="DP2" s="23" t="str">
        <f t="shared" ref="DP2:DP33" si="13">IF(Q2=1990,IF($E2=0,"",$E2),"")</f>
        <v/>
      </c>
      <c r="DQ2" s="23" t="str">
        <f t="shared" ref="DQ2:DQ33" si="14">IF(Q2=1991,IF($E2=0,"",$E2),"")</f>
        <v/>
      </c>
      <c r="DR2" s="23" t="str">
        <f t="shared" ref="DR2:DR33" si="15">IF(Q2=1992,IF($E2=0,"",$E2),"")</f>
        <v/>
      </c>
      <c r="DS2" s="23" t="str">
        <f t="shared" ref="DS2:DS33" si="16">IF(Q2=1993,IF($E2=0,"",$E2),"")</f>
        <v/>
      </c>
      <c r="DT2" s="23" t="str">
        <f t="shared" ref="DT2:DT33" si="17">IF(Q2=1994,IF($E2=0,"",$E2),"")</f>
        <v/>
      </c>
      <c r="DU2" s="23" t="str">
        <f t="shared" ref="DU2:DU33" si="18">IF(Q2=1995,IF($E2=0,"",$E2),"")</f>
        <v/>
      </c>
      <c r="DV2" s="23" t="str">
        <f t="shared" ref="DV2:DV33" si="19">IF(Q2=1996,IF($E2=0,"",$E2),"")</f>
        <v/>
      </c>
      <c r="DW2" s="23" t="str">
        <f t="shared" ref="DW2:DW33" si="20">IF(Q2=1997,IF($E2=0,"",$E2),"")</f>
        <v/>
      </c>
      <c r="DX2" s="23" t="str">
        <f t="shared" ref="DX2:DX33" si="21">IF(Q2=1998,IF($E2=0,"",$E2),"")</f>
        <v/>
      </c>
      <c r="DY2" s="23" t="str">
        <f t="shared" ref="DY2:DY33" si="22">IF(Q2=1999,IF($E2=0,"",$E2),"")</f>
        <v/>
      </c>
      <c r="DZ2" s="23" t="str">
        <f t="shared" ref="DZ2:DZ33" si="23">IF(Q2=2000,IF($E2=0,"",$E2),"")</f>
        <v/>
      </c>
      <c r="EA2" s="23" t="str">
        <f t="shared" ref="EA2:EA33" si="24">IF(Q2=2001,IF($E2=0,"",$E2),"")</f>
        <v/>
      </c>
      <c r="EB2" s="23" t="str">
        <f t="shared" ref="EB2:EB33" si="25">IF(Q2=2002,IF($E2=0,"",$E2),"")</f>
        <v/>
      </c>
      <c r="EC2" s="23" t="str">
        <f t="shared" ref="EC2:EC33" si="26">IF(Q2=2003,IF($E2=0,"",$E2),"")</f>
        <v/>
      </c>
      <c r="ED2" s="23" t="str">
        <f t="shared" ref="ED2:ED33" si="27">IF(Q2=2004,IF($E2=0,"",$E2),"")</f>
        <v/>
      </c>
      <c r="EE2" s="23" t="str">
        <f t="shared" ref="EE2:EE33" si="28">IF(Q2=2005,IF($E2=0,"",$E2),"")</f>
        <v/>
      </c>
    </row>
    <row r="3" spans="1:135" ht="11.25" customHeight="1">
      <c r="A3" s="21" t="s">
        <v>138</v>
      </c>
      <c r="B3" s="21" t="s">
        <v>81</v>
      </c>
      <c r="C3" s="21" t="s">
        <v>141</v>
      </c>
      <c r="D3" s="21" t="s">
        <v>171</v>
      </c>
      <c r="E3" s="48">
        <v>2</v>
      </c>
      <c r="F3" s="55"/>
      <c r="G3" s="35" t="s">
        <v>142</v>
      </c>
      <c r="H3" s="35"/>
      <c r="I3" s="48">
        <v>0</v>
      </c>
      <c r="J3" s="56" t="s">
        <v>139</v>
      </c>
      <c r="K3" s="21"/>
      <c r="L3" s="48">
        <v>0</v>
      </c>
      <c r="M3" s="43"/>
      <c r="N3" s="21"/>
      <c r="O3" s="20">
        <v>3</v>
      </c>
      <c r="P3" s="20">
        <v>4</v>
      </c>
      <c r="Q3" s="20">
        <v>1898</v>
      </c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 ht="11.25" customHeight="1">
      <c r="A4" s="21" t="s">
        <v>138</v>
      </c>
      <c r="B4" s="21" t="s">
        <v>72</v>
      </c>
      <c r="C4" s="21" t="s">
        <v>50</v>
      </c>
      <c r="D4" s="21"/>
      <c r="E4" s="48">
        <v>1</v>
      </c>
      <c r="F4" s="55"/>
      <c r="G4" s="35">
        <v>2839</v>
      </c>
      <c r="H4" s="35"/>
      <c r="I4" s="48">
        <v>0</v>
      </c>
      <c r="J4" s="56" t="s">
        <v>139</v>
      </c>
      <c r="K4" s="21"/>
      <c r="L4" s="48">
        <v>0</v>
      </c>
      <c r="M4" s="43"/>
      <c r="N4" s="21"/>
      <c r="O4" s="20">
        <f t="shared" ref="O4:O67" si="29">IF(DAY(G4)&lt;=10,1,IF(DAY(G4)&gt;20,3,2))</f>
        <v>1</v>
      </c>
      <c r="P4" s="20">
        <f t="shared" ref="P4:P67" si="30">MONTH(G4)</f>
        <v>10</v>
      </c>
      <c r="Q4" s="20">
        <f t="shared" ref="Q4:Q67" si="31">YEAR(G4)</f>
        <v>1907</v>
      </c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 ht="11.25" customHeight="1">
      <c r="A5" s="21" t="s">
        <v>138</v>
      </c>
      <c r="B5" s="21" t="s">
        <v>72</v>
      </c>
      <c r="C5" s="21" t="s">
        <v>50</v>
      </c>
      <c r="D5" s="21"/>
      <c r="E5" s="48">
        <v>1</v>
      </c>
      <c r="F5" s="55"/>
      <c r="G5" s="35">
        <v>3827</v>
      </c>
      <c r="H5" s="35"/>
      <c r="I5" s="48">
        <v>0</v>
      </c>
      <c r="J5" s="56" t="s">
        <v>139</v>
      </c>
      <c r="K5" s="21"/>
      <c r="L5" s="48">
        <v>0</v>
      </c>
      <c r="M5" s="43"/>
      <c r="N5" s="21"/>
      <c r="O5" s="20">
        <f t="shared" si="29"/>
        <v>3</v>
      </c>
      <c r="P5" s="20">
        <f t="shared" si="30"/>
        <v>6</v>
      </c>
      <c r="Q5" s="20">
        <f t="shared" si="31"/>
        <v>1910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 ht="11.25" customHeight="1">
      <c r="A6" s="21" t="s">
        <v>138</v>
      </c>
      <c r="B6" s="21" t="s">
        <v>79</v>
      </c>
      <c r="C6" s="21" t="s">
        <v>143</v>
      </c>
      <c r="D6" s="21"/>
      <c r="E6" s="48">
        <v>2</v>
      </c>
      <c r="F6" s="55"/>
      <c r="G6" s="35">
        <v>3897</v>
      </c>
      <c r="H6" s="35"/>
      <c r="I6" s="48">
        <v>0</v>
      </c>
      <c r="J6" s="56" t="s">
        <v>139</v>
      </c>
      <c r="K6" s="21" t="s">
        <v>309</v>
      </c>
      <c r="L6" s="48">
        <v>0</v>
      </c>
      <c r="M6" s="43"/>
      <c r="N6" s="21"/>
      <c r="O6" s="20">
        <f t="shared" si="29"/>
        <v>1</v>
      </c>
      <c r="P6" s="20">
        <f t="shared" si="30"/>
        <v>9</v>
      </c>
      <c r="Q6" s="20">
        <f t="shared" si="31"/>
        <v>1910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DC6" s="23" t="str">
        <f t="shared" si="0"/>
        <v/>
      </c>
      <c r="DD6" s="23" t="str">
        <f t="shared" si="1"/>
        <v/>
      </c>
      <c r="DE6" s="23" t="str">
        <f t="shared" si="2"/>
        <v/>
      </c>
      <c r="DF6" s="23" t="str">
        <f t="shared" si="3"/>
        <v/>
      </c>
      <c r="DG6" s="23" t="str">
        <f t="shared" si="4"/>
        <v/>
      </c>
      <c r="DH6" s="23" t="str">
        <f t="shared" si="5"/>
        <v/>
      </c>
      <c r="DI6" s="23" t="str">
        <f t="shared" si="6"/>
        <v/>
      </c>
      <c r="DJ6" s="23" t="str">
        <f t="shared" si="7"/>
        <v/>
      </c>
      <c r="DK6" s="23" t="str">
        <f t="shared" si="8"/>
        <v/>
      </c>
      <c r="DL6" s="23" t="str">
        <f t="shared" si="9"/>
        <v/>
      </c>
      <c r="DM6" s="23" t="str">
        <f t="shared" si="10"/>
        <v/>
      </c>
      <c r="DN6" s="23" t="str">
        <f t="shared" si="11"/>
        <v/>
      </c>
      <c r="DO6" s="23" t="str">
        <f t="shared" si="12"/>
        <v/>
      </c>
      <c r="DP6" s="23" t="str">
        <f t="shared" si="13"/>
        <v/>
      </c>
      <c r="DQ6" s="23" t="str">
        <f t="shared" si="14"/>
        <v/>
      </c>
      <c r="DR6" s="23" t="str">
        <f t="shared" si="15"/>
        <v/>
      </c>
      <c r="DS6" s="23" t="str">
        <f t="shared" si="16"/>
        <v/>
      </c>
      <c r="DT6" s="23" t="str">
        <f t="shared" si="17"/>
        <v/>
      </c>
      <c r="DU6" s="23" t="str">
        <f t="shared" si="18"/>
        <v/>
      </c>
      <c r="DV6" s="23" t="str">
        <f t="shared" si="19"/>
        <v/>
      </c>
      <c r="DW6" s="23" t="str">
        <f t="shared" si="20"/>
        <v/>
      </c>
      <c r="DX6" s="23" t="str">
        <f t="shared" si="21"/>
        <v/>
      </c>
      <c r="DY6" s="23" t="str">
        <f t="shared" si="22"/>
        <v/>
      </c>
      <c r="DZ6" s="23" t="str">
        <f t="shared" si="23"/>
        <v/>
      </c>
      <c r="EA6" s="23" t="str">
        <f t="shared" si="24"/>
        <v/>
      </c>
      <c r="EB6" s="23" t="str">
        <f t="shared" si="25"/>
        <v/>
      </c>
      <c r="EC6" s="23" t="str">
        <f t="shared" si="26"/>
        <v/>
      </c>
      <c r="ED6" s="23" t="str">
        <f t="shared" si="27"/>
        <v/>
      </c>
      <c r="EE6" s="23" t="str">
        <f t="shared" si="28"/>
        <v/>
      </c>
    </row>
    <row r="7" spans="1:135" ht="11.25" customHeight="1">
      <c r="A7" s="21" t="s">
        <v>138</v>
      </c>
      <c r="B7" s="21" t="s">
        <v>79</v>
      </c>
      <c r="C7" s="21" t="s">
        <v>143</v>
      </c>
      <c r="D7" s="21"/>
      <c r="E7" s="48">
        <v>1</v>
      </c>
      <c r="F7" s="55"/>
      <c r="G7" s="35">
        <v>3908</v>
      </c>
      <c r="H7" s="35">
        <v>3912</v>
      </c>
      <c r="I7" s="48">
        <v>0</v>
      </c>
      <c r="J7" s="56" t="s">
        <v>139</v>
      </c>
      <c r="K7" s="21" t="s">
        <v>308</v>
      </c>
      <c r="L7" s="48">
        <v>0</v>
      </c>
      <c r="M7" s="43"/>
      <c r="N7" s="21"/>
      <c r="O7" s="20">
        <f t="shared" si="29"/>
        <v>2</v>
      </c>
      <c r="P7" s="20">
        <f t="shared" si="30"/>
        <v>9</v>
      </c>
      <c r="Q7" s="20">
        <f t="shared" si="31"/>
        <v>1910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DC7" s="23" t="str">
        <f t="shared" si="0"/>
        <v/>
      </c>
      <c r="DD7" s="23" t="str">
        <f t="shared" si="1"/>
        <v/>
      </c>
      <c r="DE7" s="23" t="str">
        <f t="shared" si="2"/>
        <v/>
      </c>
      <c r="DF7" s="23" t="str">
        <f t="shared" si="3"/>
        <v/>
      </c>
      <c r="DG7" s="23" t="str">
        <f t="shared" si="4"/>
        <v/>
      </c>
      <c r="DH7" s="23" t="str">
        <f t="shared" si="5"/>
        <v/>
      </c>
      <c r="DI7" s="23" t="str">
        <f t="shared" si="6"/>
        <v/>
      </c>
      <c r="DJ7" s="23" t="str">
        <f t="shared" si="7"/>
        <v/>
      </c>
      <c r="DK7" s="23" t="str">
        <f t="shared" si="8"/>
        <v/>
      </c>
      <c r="DL7" s="23" t="str">
        <f t="shared" si="9"/>
        <v/>
      </c>
      <c r="DM7" s="23" t="str">
        <f t="shared" si="10"/>
        <v/>
      </c>
      <c r="DN7" s="23" t="str">
        <f t="shared" si="11"/>
        <v/>
      </c>
      <c r="DO7" s="23" t="str">
        <f t="shared" si="12"/>
        <v/>
      </c>
      <c r="DP7" s="23" t="str">
        <f t="shared" si="13"/>
        <v/>
      </c>
      <c r="DQ7" s="23" t="str">
        <f t="shared" si="14"/>
        <v/>
      </c>
      <c r="DR7" s="23" t="str">
        <f t="shared" si="15"/>
        <v/>
      </c>
      <c r="DS7" s="23" t="str">
        <f t="shared" si="16"/>
        <v/>
      </c>
      <c r="DT7" s="23" t="str">
        <f t="shared" si="17"/>
        <v/>
      </c>
      <c r="DU7" s="23" t="str">
        <f t="shared" si="18"/>
        <v/>
      </c>
      <c r="DV7" s="23" t="str">
        <f t="shared" si="19"/>
        <v/>
      </c>
      <c r="DW7" s="23" t="str">
        <f t="shared" si="20"/>
        <v/>
      </c>
      <c r="DX7" s="23" t="str">
        <f t="shared" si="21"/>
        <v/>
      </c>
      <c r="DY7" s="23" t="str">
        <f t="shared" si="22"/>
        <v/>
      </c>
      <c r="DZ7" s="23" t="str">
        <f t="shared" si="23"/>
        <v/>
      </c>
      <c r="EA7" s="23" t="str">
        <f t="shared" si="24"/>
        <v/>
      </c>
      <c r="EB7" s="23" t="str">
        <f t="shared" si="25"/>
        <v/>
      </c>
      <c r="EC7" s="23" t="str">
        <f t="shared" si="26"/>
        <v/>
      </c>
      <c r="ED7" s="23" t="str">
        <f t="shared" si="27"/>
        <v/>
      </c>
      <c r="EE7" s="23" t="str">
        <f t="shared" si="28"/>
        <v/>
      </c>
    </row>
    <row r="8" spans="1:135" ht="11.25" customHeight="1">
      <c r="A8" s="21" t="s">
        <v>138</v>
      </c>
      <c r="B8" s="21" t="s">
        <v>79</v>
      </c>
      <c r="C8" s="21" t="s">
        <v>143</v>
      </c>
      <c r="D8" s="21"/>
      <c r="E8" s="48">
        <v>1</v>
      </c>
      <c r="F8" s="55"/>
      <c r="G8" s="35">
        <v>4263</v>
      </c>
      <c r="H8" s="35"/>
      <c r="I8" s="48">
        <v>0</v>
      </c>
      <c r="J8" s="56" t="s">
        <v>139</v>
      </c>
      <c r="K8" s="21"/>
      <c r="L8" s="48">
        <v>0</v>
      </c>
      <c r="M8" s="43"/>
      <c r="N8" s="21"/>
      <c r="O8" s="20">
        <f t="shared" si="29"/>
        <v>1</v>
      </c>
      <c r="P8" s="20">
        <f t="shared" si="30"/>
        <v>9</v>
      </c>
      <c r="Q8" s="20">
        <f t="shared" si="31"/>
        <v>1911</v>
      </c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DC8" s="23" t="str">
        <f t="shared" si="0"/>
        <v/>
      </c>
      <c r="DD8" s="23" t="str">
        <f t="shared" si="1"/>
        <v/>
      </c>
      <c r="DE8" s="23" t="str">
        <f t="shared" si="2"/>
        <v/>
      </c>
      <c r="DF8" s="23" t="str">
        <f t="shared" si="3"/>
        <v/>
      </c>
      <c r="DG8" s="23" t="str">
        <f t="shared" si="4"/>
        <v/>
      </c>
      <c r="DH8" s="23" t="str">
        <f t="shared" si="5"/>
        <v/>
      </c>
      <c r="DI8" s="23" t="str">
        <f t="shared" si="6"/>
        <v/>
      </c>
      <c r="DJ8" s="23" t="str">
        <f t="shared" si="7"/>
        <v/>
      </c>
      <c r="DK8" s="23" t="str">
        <f t="shared" si="8"/>
        <v/>
      </c>
      <c r="DL8" s="23" t="str">
        <f t="shared" si="9"/>
        <v/>
      </c>
      <c r="DM8" s="23" t="str">
        <f t="shared" si="10"/>
        <v/>
      </c>
      <c r="DN8" s="23" t="str">
        <f t="shared" si="11"/>
        <v/>
      </c>
      <c r="DO8" s="23" t="str">
        <f t="shared" si="12"/>
        <v/>
      </c>
      <c r="DP8" s="23" t="str">
        <f t="shared" si="13"/>
        <v/>
      </c>
      <c r="DQ8" s="23" t="str">
        <f t="shared" si="14"/>
        <v/>
      </c>
      <c r="DR8" s="23" t="str">
        <f t="shared" si="15"/>
        <v/>
      </c>
      <c r="DS8" s="23" t="str">
        <f t="shared" si="16"/>
        <v/>
      </c>
      <c r="DT8" s="23" t="str">
        <f t="shared" si="17"/>
        <v/>
      </c>
      <c r="DU8" s="23" t="str">
        <f t="shared" si="18"/>
        <v/>
      </c>
      <c r="DV8" s="23" t="str">
        <f t="shared" si="19"/>
        <v/>
      </c>
      <c r="DW8" s="23" t="str">
        <f t="shared" si="20"/>
        <v/>
      </c>
      <c r="DX8" s="23" t="str">
        <f t="shared" si="21"/>
        <v/>
      </c>
      <c r="DY8" s="23" t="str">
        <f t="shared" si="22"/>
        <v/>
      </c>
      <c r="DZ8" s="23" t="str">
        <f t="shared" si="23"/>
        <v/>
      </c>
      <c r="EA8" s="23" t="str">
        <f t="shared" si="24"/>
        <v/>
      </c>
      <c r="EB8" s="23" t="str">
        <f t="shared" si="25"/>
        <v/>
      </c>
      <c r="EC8" s="23" t="str">
        <f t="shared" si="26"/>
        <v/>
      </c>
      <c r="ED8" s="23" t="str">
        <f t="shared" si="27"/>
        <v/>
      </c>
      <c r="EE8" s="23" t="str">
        <f t="shared" si="28"/>
        <v/>
      </c>
    </row>
    <row r="9" spans="1:135" ht="11.25" customHeight="1">
      <c r="A9" s="21" t="s">
        <v>138</v>
      </c>
      <c r="B9" s="21" t="s">
        <v>72</v>
      </c>
      <c r="C9" s="21" t="s">
        <v>50</v>
      </c>
      <c r="D9" s="21"/>
      <c r="E9" s="48">
        <v>3</v>
      </c>
      <c r="F9" s="55"/>
      <c r="G9" s="35">
        <v>4658</v>
      </c>
      <c r="H9" s="35"/>
      <c r="I9" s="48">
        <v>0</v>
      </c>
      <c r="J9" s="56" t="s">
        <v>139</v>
      </c>
      <c r="K9" s="21"/>
      <c r="L9" s="48">
        <v>0</v>
      </c>
      <c r="M9" s="43"/>
      <c r="N9" s="21"/>
      <c r="O9" s="20">
        <f t="shared" si="29"/>
        <v>1</v>
      </c>
      <c r="P9" s="20">
        <f t="shared" si="30"/>
        <v>10</v>
      </c>
      <c r="Q9" s="20">
        <f t="shared" si="31"/>
        <v>1912</v>
      </c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DC9" s="23" t="str">
        <f t="shared" si="0"/>
        <v/>
      </c>
      <c r="DD9" s="23" t="str">
        <f t="shared" si="1"/>
        <v/>
      </c>
      <c r="DE9" s="23" t="str">
        <f t="shared" si="2"/>
        <v/>
      </c>
      <c r="DF9" s="23" t="str">
        <f t="shared" si="3"/>
        <v/>
      </c>
      <c r="DG9" s="23" t="str">
        <f t="shared" si="4"/>
        <v/>
      </c>
      <c r="DH9" s="23" t="str">
        <f t="shared" si="5"/>
        <v/>
      </c>
      <c r="DI9" s="23" t="str">
        <f t="shared" si="6"/>
        <v/>
      </c>
      <c r="DJ9" s="23" t="str">
        <f t="shared" si="7"/>
        <v/>
      </c>
      <c r="DK9" s="23" t="str">
        <f t="shared" si="8"/>
        <v/>
      </c>
      <c r="DL9" s="23" t="str">
        <f t="shared" si="9"/>
        <v/>
      </c>
      <c r="DM9" s="23" t="str">
        <f t="shared" si="10"/>
        <v/>
      </c>
      <c r="DN9" s="23" t="str">
        <f t="shared" si="11"/>
        <v/>
      </c>
      <c r="DO9" s="23" t="str">
        <f t="shared" si="12"/>
        <v/>
      </c>
      <c r="DP9" s="23" t="str">
        <f t="shared" si="13"/>
        <v/>
      </c>
      <c r="DQ9" s="23" t="str">
        <f t="shared" si="14"/>
        <v/>
      </c>
      <c r="DR9" s="23" t="str">
        <f t="shared" si="15"/>
        <v/>
      </c>
      <c r="DS9" s="23" t="str">
        <f t="shared" si="16"/>
        <v/>
      </c>
      <c r="DT9" s="23" t="str">
        <f t="shared" si="17"/>
        <v/>
      </c>
      <c r="DU9" s="23" t="str">
        <f t="shared" si="18"/>
        <v/>
      </c>
      <c r="DV9" s="23" t="str">
        <f t="shared" si="19"/>
        <v/>
      </c>
      <c r="DW9" s="23" t="str">
        <f t="shared" si="20"/>
        <v/>
      </c>
      <c r="DX9" s="23" t="str">
        <f t="shared" si="21"/>
        <v/>
      </c>
      <c r="DY9" s="23" t="str">
        <f t="shared" si="22"/>
        <v/>
      </c>
      <c r="DZ9" s="23" t="str">
        <f t="shared" si="23"/>
        <v/>
      </c>
      <c r="EA9" s="23" t="str">
        <f t="shared" si="24"/>
        <v/>
      </c>
      <c r="EB9" s="23" t="str">
        <f t="shared" si="25"/>
        <v/>
      </c>
      <c r="EC9" s="23" t="str">
        <f t="shared" si="26"/>
        <v/>
      </c>
      <c r="ED9" s="23" t="str">
        <f t="shared" si="27"/>
        <v/>
      </c>
      <c r="EE9" s="23" t="str">
        <f t="shared" si="28"/>
        <v/>
      </c>
    </row>
    <row r="10" spans="1:135" ht="11.25" customHeight="1">
      <c r="A10" s="21" t="s">
        <v>138</v>
      </c>
      <c r="B10" s="21" t="s">
        <v>78</v>
      </c>
      <c r="C10" s="21" t="s">
        <v>144</v>
      </c>
      <c r="D10" s="21"/>
      <c r="E10" s="48">
        <v>2</v>
      </c>
      <c r="F10" s="55"/>
      <c r="G10" s="35">
        <v>4876</v>
      </c>
      <c r="H10" s="35"/>
      <c r="I10" s="48">
        <v>0</v>
      </c>
      <c r="J10" s="56" t="s">
        <v>139</v>
      </c>
      <c r="K10" s="21"/>
      <c r="L10" s="48">
        <v>0</v>
      </c>
      <c r="M10" s="43"/>
      <c r="N10" s="21"/>
      <c r="O10" s="20">
        <f t="shared" si="29"/>
        <v>1</v>
      </c>
      <c r="P10" s="20">
        <f t="shared" si="30"/>
        <v>5</v>
      </c>
      <c r="Q10" s="20">
        <f t="shared" si="31"/>
        <v>1913</v>
      </c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DC10" s="23" t="str">
        <f t="shared" si="0"/>
        <v/>
      </c>
      <c r="DD10" s="23" t="str">
        <f t="shared" si="1"/>
        <v/>
      </c>
      <c r="DE10" s="23" t="str">
        <f t="shared" si="2"/>
        <v/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 t="str">
        <f t="shared" si="7"/>
        <v/>
      </c>
      <c r="DK10" s="23" t="str">
        <f t="shared" si="8"/>
        <v/>
      </c>
      <c r="DL10" s="23" t="str">
        <f t="shared" si="9"/>
        <v/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 ht="11.25" customHeight="1">
      <c r="A11" s="21" t="s">
        <v>138</v>
      </c>
      <c r="B11" s="21" t="s">
        <v>78</v>
      </c>
      <c r="C11" s="21" t="s">
        <v>145</v>
      </c>
      <c r="D11" s="21"/>
      <c r="E11" s="48">
        <v>1</v>
      </c>
      <c r="F11" s="55"/>
      <c r="G11" s="35">
        <v>4880</v>
      </c>
      <c r="H11" s="35">
        <v>4884</v>
      </c>
      <c r="I11" s="48">
        <v>0</v>
      </c>
      <c r="J11" s="56" t="s">
        <v>139</v>
      </c>
      <c r="K11" s="21"/>
      <c r="L11" s="48">
        <v>0</v>
      </c>
      <c r="M11" s="43"/>
      <c r="N11" s="21"/>
      <c r="O11" s="20">
        <f t="shared" si="29"/>
        <v>2</v>
      </c>
      <c r="P11" s="20">
        <f t="shared" si="30"/>
        <v>5</v>
      </c>
      <c r="Q11" s="20">
        <f t="shared" si="31"/>
        <v>1913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 t="str">
        <f t="shared" si="3"/>
        <v/>
      </c>
      <c r="DG11" s="23" t="str">
        <f t="shared" si="4"/>
        <v/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 t="str">
        <f t="shared" si="8"/>
        <v/>
      </c>
      <c r="DL11" s="23" t="str">
        <f t="shared" si="9"/>
        <v/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 ht="11.25" customHeight="1">
      <c r="A12" s="21" t="s">
        <v>138</v>
      </c>
      <c r="B12" s="21" t="s">
        <v>78</v>
      </c>
      <c r="C12" s="21" t="s">
        <v>144</v>
      </c>
      <c r="D12" s="21"/>
      <c r="E12" s="48">
        <v>2</v>
      </c>
      <c r="F12" s="55"/>
      <c r="G12" s="35">
        <v>5011</v>
      </c>
      <c r="H12" s="35"/>
      <c r="I12" s="48">
        <v>0</v>
      </c>
      <c r="J12" s="56" t="s">
        <v>139</v>
      </c>
      <c r="K12" s="21"/>
      <c r="L12" s="48">
        <v>0</v>
      </c>
      <c r="M12" s="43"/>
      <c r="N12" s="21"/>
      <c r="O12" s="20">
        <f t="shared" si="29"/>
        <v>2</v>
      </c>
      <c r="P12" s="20">
        <f t="shared" si="30"/>
        <v>9</v>
      </c>
      <c r="Q12" s="20">
        <f t="shared" si="31"/>
        <v>1913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 t="str">
        <f t="shared" si="3"/>
        <v/>
      </c>
      <c r="DG12" s="23" t="str">
        <f t="shared" si="4"/>
        <v/>
      </c>
      <c r="DH12" s="23" t="str">
        <f t="shared" si="5"/>
        <v/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 t="str">
        <f t="shared" si="10"/>
        <v/>
      </c>
      <c r="DN12" s="23" t="str">
        <f t="shared" si="11"/>
        <v/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 ht="11.25" customHeight="1">
      <c r="A13" s="21" t="s">
        <v>138</v>
      </c>
      <c r="B13" s="21" t="s">
        <v>72</v>
      </c>
      <c r="C13" s="21" t="s">
        <v>50</v>
      </c>
      <c r="D13" s="21"/>
      <c r="E13" s="48">
        <v>12</v>
      </c>
      <c r="F13" s="55"/>
      <c r="G13" s="35">
        <v>5242</v>
      </c>
      <c r="H13" s="35"/>
      <c r="I13" s="48">
        <v>0</v>
      </c>
      <c r="J13" s="56" t="s">
        <v>139</v>
      </c>
      <c r="K13" s="21" t="s">
        <v>146</v>
      </c>
      <c r="L13" s="48">
        <v>0</v>
      </c>
      <c r="M13" s="43"/>
      <c r="N13" s="21"/>
      <c r="O13" s="20">
        <f t="shared" si="29"/>
        <v>1</v>
      </c>
      <c r="P13" s="20">
        <f t="shared" si="30"/>
        <v>5</v>
      </c>
      <c r="Q13" s="20">
        <f t="shared" si="31"/>
        <v>1914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 t="str">
        <f t="shared" si="4"/>
        <v/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 t="str">
        <f t="shared" si="10"/>
        <v/>
      </c>
      <c r="DN13" s="23" t="str">
        <f t="shared" si="11"/>
        <v/>
      </c>
      <c r="DO13" s="23" t="str">
        <f t="shared" si="12"/>
        <v/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 ht="11.25" customHeight="1">
      <c r="A14" s="21" t="s">
        <v>138</v>
      </c>
      <c r="B14" s="21" t="s">
        <v>78</v>
      </c>
      <c r="C14" s="21" t="s">
        <v>144</v>
      </c>
      <c r="D14" s="21"/>
      <c r="E14" s="48">
        <v>1</v>
      </c>
      <c r="F14" s="55"/>
      <c r="G14" s="35">
        <v>5242</v>
      </c>
      <c r="H14" s="35">
        <v>5243</v>
      </c>
      <c r="I14" s="48">
        <v>0</v>
      </c>
      <c r="J14" s="56" t="s">
        <v>139</v>
      </c>
      <c r="K14" s="21"/>
      <c r="L14" s="48">
        <v>0</v>
      </c>
      <c r="M14" s="43"/>
      <c r="N14" s="21"/>
      <c r="O14" s="20">
        <f t="shared" si="29"/>
        <v>1</v>
      </c>
      <c r="P14" s="20">
        <f t="shared" si="30"/>
        <v>5</v>
      </c>
      <c r="Q14" s="20">
        <f t="shared" si="31"/>
        <v>1914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 t="str">
        <f t="shared" si="5"/>
        <v/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 t="str">
        <f t="shared" si="11"/>
        <v/>
      </c>
      <c r="DO14" s="23" t="str">
        <f t="shared" si="12"/>
        <v/>
      </c>
      <c r="DP14" s="23" t="str">
        <f t="shared" si="13"/>
        <v/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 ht="11.25" customHeight="1">
      <c r="A15" s="21" t="s">
        <v>138</v>
      </c>
      <c r="B15" s="21" t="s">
        <v>69</v>
      </c>
      <c r="C15" s="21" t="s">
        <v>147</v>
      </c>
      <c r="D15" s="21"/>
      <c r="E15" s="48">
        <v>1</v>
      </c>
      <c r="F15" s="55"/>
      <c r="G15" s="35">
        <v>7067</v>
      </c>
      <c r="H15" s="35"/>
      <c r="I15" s="48">
        <v>0</v>
      </c>
      <c r="J15" s="56" t="s">
        <v>139</v>
      </c>
      <c r="K15" s="21" t="s">
        <v>148</v>
      </c>
      <c r="L15" s="48">
        <v>0</v>
      </c>
      <c r="M15" s="43"/>
      <c r="N15" s="21"/>
      <c r="O15" s="20">
        <f t="shared" si="29"/>
        <v>1</v>
      </c>
      <c r="P15" s="20">
        <f t="shared" si="30"/>
        <v>5</v>
      </c>
      <c r="Q15" s="20">
        <f t="shared" si="31"/>
        <v>1919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 t="str">
        <f t="shared" si="5"/>
        <v/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 t="str">
        <f t="shared" si="11"/>
        <v/>
      </c>
      <c r="DO15" s="23" t="str">
        <f t="shared" si="12"/>
        <v/>
      </c>
      <c r="DP15" s="23" t="str">
        <f t="shared" si="13"/>
        <v/>
      </c>
      <c r="DQ15" s="23" t="str">
        <f t="shared" si="14"/>
        <v/>
      </c>
      <c r="DR15" s="23" t="str">
        <f t="shared" si="15"/>
        <v/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 ht="11.25" customHeight="1">
      <c r="A16" s="21" t="s">
        <v>138</v>
      </c>
      <c r="B16" s="21" t="s">
        <v>69</v>
      </c>
      <c r="C16" s="21" t="s">
        <v>147</v>
      </c>
      <c r="D16" s="21"/>
      <c r="E16" s="48">
        <v>1</v>
      </c>
      <c r="F16" s="55"/>
      <c r="G16" s="35">
        <v>7429</v>
      </c>
      <c r="H16" s="35"/>
      <c r="I16" s="48">
        <v>0</v>
      </c>
      <c r="J16" s="56" t="s">
        <v>139</v>
      </c>
      <c r="K16" s="21" t="s">
        <v>148</v>
      </c>
      <c r="L16" s="48">
        <v>0</v>
      </c>
      <c r="M16" s="43"/>
      <c r="N16" s="21"/>
      <c r="O16" s="20">
        <f t="shared" si="29"/>
        <v>1</v>
      </c>
      <c r="P16" s="20">
        <f t="shared" si="30"/>
        <v>5</v>
      </c>
      <c r="Q16" s="20">
        <f t="shared" si="31"/>
        <v>1920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DC16" s="23" t="str">
        <f t="shared" si="0"/>
        <v/>
      </c>
      <c r="DD16" s="23" t="str">
        <f t="shared" si="1"/>
        <v/>
      </c>
      <c r="DE16" s="23" t="str">
        <f t="shared" si="2"/>
        <v/>
      </c>
      <c r="DF16" s="23" t="str">
        <f t="shared" si="3"/>
        <v/>
      </c>
      <c r="DG16" s="23" t="str">
        <f t="shared" si="4"/>
        <v/>
      </c>
      <c r="DH16" s="23" t="str">
        <f t="shared" si="5"/>
        <v/>
      </c>
      <c r="DI16" s="23" t="str">
        <f t="shared" si="6"/>
        <v/>
      </c>
      <c r="DJ16" s="23" t="str">
        <f t="shared" si="7"/>
        <v/>
      </c>
      <c r="DK16" s="23" t="str">
        <f t="shared" si="8"/>
        <v/>
      </c>
      <c r="DL16" s="23" t="str">
        <f t="shared" si="9"/>
        <v/>
      </c>
      <c r="DM16" s="23" t="str">
        <f t="shared" si="10"/>
        <v/>
      </c>
      <c r="DN16" s="23" t="str">
        <f t="shared" si="11"/>
        <v/>
      </c>
      <c r="DO16" s="23" t="str">
        <f t="shared" si="12"/>
        <v/>
      </c>
      <c r="DP16" s="23" t="str">
        <f t="shared" si="13"/>
        <v/>
      </c>
      <c r="DQ16" s="23" t="str">
        <f t="shared" si="14"/>
        <v/>
      </c>
      <c r="DR16" s="23" t="str">
        <f t="shared" si="15"/>
        <v/>
      </c>
      <c r="DS16" s="23" t="str">
        <f t="shared" si="16"/>
        <v/>
      </c>
      <c r="DT16" s="23" t="str">
        <f t="shared" si="17"/>
        <v/>
      </c>
      <c r="DU16" s="23" t="str">
        <f t="shared" si="18"/>
        <v/>
      </c>
      <c r="DV16" s="23" t="str">
        <f t="shared" si="19"/>
        <v/>
      </c>
      <c r="DW16" s="23" t="str">
        <f t="shared" si="20"/>
        <v/>
      </c>
      <c r="DX16" s="23" t="str">
        <f t="shared" si="21"/>
        <v/>
      </c>
      <c r="DY16" s="23" t="str">
        <f t="shared" si="22"/>
        <v/>
      </c>
      <c r="DZ16" s="23" t="str">
        <f t="shared" si="23"/>
        <v/>
      </c>
      <c r="EA16" s="23" t="str">
        <f t="shared" si="24"/>
        <v/>
      </c>
      <c r="EB16" s="23" t="str">
        <f t="shared" si="25"/>
        <v/>
      </c>
      <c r="EC16" s="23" t="str">
        <f t="shared" si="26"/>
        <v/>
      </c>
      <c r="ED16" s="23" t="str">
        <f t="shared" si="27"/>
        <v/>
      </c>
      <c r="EE16" s="23" t="str">
        <f t="shared" si="28"/>
        <v/>
      </c>
    </row>
    <row r="17" spans="1:135" ht="11.25" customHeight="1">
      <c r="A17" s="21" t="s">
        <v>138</v>
      </c>
      <c r="B17" s="21" t="s">
        <v>81</v>
      </c>
      <c r="C17" s="21" t="s">
        <v>149</v>
      </c>
      <c r="D17" s="21" t="s">
        <v>171</v>
      </c>
      <c r="E17" s="48">
        <v>1</v>
      </c>
      <c r="F17" s="55"/>
      <c r="G17" s="35">
        <v>7626</v>
      </c>
      <c r="H17" s="35"/>
      <c r="I17" s="48">
        <v>0</v>
      </c>
      <c r="J17" s="56" t="s">
        <v>139</v>
      </c>
      <c r="K17" s="21" t="s">
        <v>150</v>
      </c>
      <c r="L17" s="48">
        <v>0</v>
      </c>
      <c r="M17" s="43"/>
      <c r="N17" s="21"/>
      <c r="O17" s="20">
        <f t="shared" si="29"/>
        <v>2</v>
      </c>
      <c r="P17" s="20">
        <f t="shared" si="30"/>
        <v>11</v>
      </c>
      <c r="Q17" s="20">
        <f t="shared" si="31"/>
        <v>1920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DC17" s="23" t="str">
        <f t="shared" si="0"/>
        <v/>
      </c>
      <c r="DD17" s="23" t="str">
        <f t="shared" si="1"/>
        <v/>
      </c>
      <c r="DE17" s="23" t="str">
        <f t="shared" si="2"/>
        <v/>
      </c>
      <c r="DF17" s="23" t="str">
        <f t="shared" si="3"/>
        <v/>
      </c>
      <c r="DG17" s="23" t="str">
        <f t="shared" si="4"/>
        <v/>
      </c>
      <c r="DH17" s="23" t="str">
        <f t="shared" si="5"/>
        <v/>
      </c>
      <c r="DI17" s="23" t="str">
        <f t="shared" si="6"/>
        <v/>
      </c>
      <c r="DJ17" s="23" t="str">
        <f t="shared" si="7"/>
        <v/>
      </c>
      <c r="DK17" s="23" t="str">
        <f t="shared" si="8"/>
        <v/>
      </c>
      <c r="DL17" s="23" t="str">
        <f t="shared" si="9"/>
        <v/>
      </c>
      <c r="DM17" s="23" t="str">
        <f t="shared" si="10"/>
        <v/>
      </c>
      <c r="DN17" s="23" t="str">
        <f t="shared" si="11"/>
        <v/>
      </c>
      <c r="DO17" s="23" t="str">
        <f t="shared" si="12"/>
        <v/>
      </c>
      <c r="DP17" s="23" t="str">
        <f t="shared" si="13"/>
        <v/>
      </c>
      <c r="DQ17" s="23" t="str">
        <f t="shared" si="14"/>
        <v/>
      </c>
      <c r="DR17" s="23" t="str">
        <f t="shared" si="15"/>
        <v/>
      </c>
      <c r="DS17" s="23" t="str">
        <f t="shared" si="16"/>
        <v/>
      </c>
      <c r="DT17" s="23" t="str">
        <f t="shared" si="17"/>
        <v/>
      </c>
      <c r="DU17" s="23" t="str">
        <f t="shared" si="18"/>
        <v/>
      </c>
      <c r="DV17" s="23" t="str">
        <f t="shared" si="19"/>
        <v/>
      </c>
      <c r="DW17" s="23" t="str">
        <f t="shared" si="20"/>
        <v/>
      </c>
      <c r="DX17" s="23" t="str">
        <f t="shared" si="21"/>
        <v/>
      </c>
      <c r="DY17" s="23" t="str">
        <f t="shared" si="22"/>
        <v/>
      </c>
      <c r="DZ17" s="23" t="str">
        <f t="shared" si="23"/>
        <v/>
      </c>
      <c r="EA17" s="23" t="str">
        <f t="shared" si="24"/>
        <v/>
      </c>
      <c r="EB17" s="23" t="str">
        <f t="shared" si="25"/>
        <v/>
      </c>
      <c r="EC17" s="23" t="str">
        <f t="shared" si="26"/>
        <v/>
      </c>
      <c r="ED17" s="23" t="str">
        <f t="shared" si="27"/>
        <v/>
      </c>
      <c r="EE17" s="23" t="str">
        <f t="shared" si="28"/>
        <v/>
      </c>
    </row>
    <row r="18" spans="1:135" ht="11.25" customHeight="1">
      <c r="A18" s="21" t="s">
        <v>138</v>
      </c>
      <c r="B18" s="21" t="s">
        <v>151</v>
      </c>
      <c r="C18" s="21" t="s">
        <v>152</v>
      </c>
      <c r="D18" s="21" t="s">
        <v>0</v>
      </c>
      <c r="E18" s="48">
        <v>1</v>
      </c>
      <c r="F18" s="55"/>
      <c r="G18" s="35">
        <v>8294</v>
      </c>
      <c r="H18" s="35"/>
      <c r="I18" s="48">
        <v>0</v>
      </c>
      <c r="J18" s="56" t="s">
        <v>139</v>
      </c>
      <c r="K18" s="21" t="s">
        <v>148</v>
      </c>
      <c r="L18" s="48">
        <v>0</v>
      </c>
      <c r="M18" s="43"/>
      <c r="N18" s="21"/>
      <c r="O18" s="20">
        <f t="shared" si="29"/>
        <v>2</v>
      </c>
      <c r="P18" s="20">
        <f t="shared" si="30"/>
        <v>9</v>
      </c>
      <c r="Q18" s="20">
        <f t="shared" si="31"/>
        <v>1922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DC18" s="23" t="str">
        <f t="shared" si="0"/>
        <v/>
      </c>
      <c r="DD18" s="23" t="str">
        <f t="shared" si="1"/>
        <v/>
      </c>
      <c r="DE18" s="23" t="str">
        <f t="shared" si="2"/>
        <v/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 t="str">
        <f t="shared" si="9"/>
        <v/>
      </c>
      <c r="DM18" s="23" t="str">
        <f t="shared" si="10"/>
        <v/>
      </c>
      <c r="DN18" s="23" t="str">
        <f t="shared" si="11"/>
        <v/>
      </c>
      <c r="DO18" s="23" t="str">
        <f t="shared" si="12"/>
        <v/>
      </c>
      <c r="DP18" s="23" t="str">
        <f t="shared" si="13"/>
        <v/>
      </c>
      <c r="DQ18" s="23" t="str">
        <f t="shared" si="14"/>
        <v/>
      </c>
      <c r="DR18" s="23" t="str">
        <f t="shared" si="15"/>
        <v/>
      </c>
      <c r="DS18" s="23" t="str">
        <f t="shared" si="16"/>
        <v/>
      </c>
      <c r="DT18" s="23" t="str">
        <f t="shared" si="17"/>
        <v/>
      </c>
      <c r="DU18" s="23" t="str">
        <f t="shared" si="18"/>
        <v/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 t="str">
        <f t="shared" si="26"/>
        <v/>
      </c>
      <c r="ED18" s="23" t="str">
        <f t="shared" si="27"/>
        <v/>
      </c>
      <c r="EE18" s="23" t="str">
        <f t="shared" si="28"/>
        <v/>
      </c>
    </row>
    <row r="19" spans="1:135" ht="11.25" customHeight="1">
      <c r="A19" s="57" t="s">
        <v>138</v>
      </c>
      <c r="B19" s="58" t="s">
        <v>75</v>
      </c>
      <c r="C19" s="58" t="s">
        <v>153</v>
      </c>
      <c r="D19" s="58"/>
      <c r="E19" s="59">
        <v>1</v>
      </c>
      <c r="F19" s="55"/>
      <c r="G19" s="60">
        <v>10350</v>
      </c>
      <c r="H19" s="60"/>
      <c r="I19" s="48">
        <v>0</v>
      </c>
      <c r="J19" s="56" t="s">
        <v>139</v>
      </c>
      <c r="K19" s="21"/>
      <c r="L19" s="48">
        <v>0</v>
      </c>
      <c r="M19" s="43"/>
      <c r="N19" s="21"/>
      <c r="O19" s="20">
        <f t="shared" si="29"/>
        <v>1</v>
      </c>
      <c r="P19" s="20">
        <f t="shared" si="30"/>
        <v>5</v>
      </c>
      <c r="Q19" s="20">
        <f t="shared" si="31"/>
        <v>1928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 t="str">
        <f t="shared" si="4"/>
        <v/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 t="str">
        <f t="shared" si="10"/>
        <v/>
      </c>
      <c r="DN19" s="23" t="str">
        <f t="shared" si="11"/>
        <v/>
      </c>
      <c r="DO19" s="23" t="str">
        <f t="shared" si="12"/>
        <v/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 t="str">
        <f t="shared" si="17"/>
        <v/>
      </c>
      <c r="DU19" s="23" t="str">
        <f t="shared" si="18"/>
        <v/>
      </c>
      <c r="DV19" s="23" t="str">
        <f t="shared" si="19"/>
        <v/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 t="str">
        <f t="shared" si="26"/>
        <v/>
      </c>
      <c r="ED19" s="23" t="str">
        <f t="shared" si="27"/>
        <v/>
      </c>
      <c r="EE19" s="23" t="str">
        <f t="shared" si="28"/>
        <v/>
      </c>
    </row>
    <row r="20" spans="1:135" ht="11.25" customHeight="1">
      <c r="A20" s="21" t="s">
        <v>138</v>
      </c>
      <c r="B20" s="21" t="s">
        <v>69</v>
      </c>
      <c r="C20" s="21" t="s">
        <v>147</v>
      </c>
      <c r="D20" s="21"/>
      <c r="E20" s="48">
        <v>1</v>
      </c>
      <c r="F20" s="55"/>
      <c r="G20" s="35">
        <v>12696</v>
      </c>
      <c r="H20" s="35"/>
      <c r="I20" s="48">
        <v>0</v>
      </c>
      <c r="J20" s="56" t="s">
        <v>139</v>
      </c>
      <c r="K20" s="21" t="s">
        <v>148</v>
      </c>
      <c r="L20" s="48">
        <v>0</v>
      </c>
      <c r="M20" s="43"/>
      <c r="N20" s="21"/>
      <c r="O20" s="20">
        <f t="shared" si="29"/>
        <v>1</v>
      </c>
      <c r="P20" s="20">
        <f t="shared" si="30"/>
        <v>10</v>
      </c>
      <c r="Q20" s="20">
        <f t="shared" si="31"/>
        <v>1934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 t="str">
        <f t="shared" si="3"/>
        <v/>
      </c>
      <c r="DG20" s="23" t="str">
        <f t="shared" si="4"/>
        <v/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 t="str">
        <f t="shared" si="11"/>
        <v/>
      </c>
      <c r="DO20" s="23" t="str">
        <f t="shared" si="12"/>
        <v/>
      </c>
      <c r="DP20" s="23" t="str">
        <f t="shared" si="13"/>
        <v/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 t="str">
        <f t="shared" si="18"/>
        <v/>
      </c>
      <c r="DV20" s="23" t="str">
        <f t="shared" si="19"/>
        <v/>
      </c>
      <c r="DW20" s="23" t="str">
        <f t="shared" si="20"/>
        <v/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 t="str">
        <f t="shared" si="26"/>
        <v/>
      </c>
      <c r="ED20" s="23" t="str">
        <f t="shared" si="27"/>
        <v/>
      </c>
      <c r="EE20" s="23" t="str">
        <f t="shared" si="28"/>
        <v/>
      </c>
    </row>
    <row r="21" spans="1:135" ht="11.25" customHeight="1">
      <c r="A21" s="21" t="s">
        <v>138</v>
      </c>
      <c r="B21" s="21" t="s">
        <v>81</v>
      </c>
      <c r="C21" s="21" t="s">
        <v>154</v>
      </c>
      <c r="D21" s="21"/>
      <c r="E21" s="48">
        <v>1</v>
      </c>
      <c r="F21" s="55"/>
      <c r="G21" s="35">
        <v>13024</v>
      </c>
      <c r="H21" s="35"/>
      <c r="I21" s="48">
        <v>0</v>
      </c>
      <c r="J21" s="56" t="s">
        <v>139</v>
      </c>
      <c r="K21" s="21"/>
      <c r="L21" s="48">
        <v>0</v>
      </c>
      <c r="M21" s="43"/>
      <c r="N21" s="21"/>
      <c r="O21" s="20">
        <f t="shared" si="29"/>
        <v>3</v>
      </c>
      <c r="P21" s="20">
        <f t="shared" si="30"/>
        <v>8</v>
      </c>
      <c r="Q21" s="20">
        <f t="shared" si="31"/>
        <v>1935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 t="str">
        <f t="shared" si="4"/>
        <v/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 t="str">
        <f t="shared" si="12"/>
        <v/>
      </c>
      <c r="DP21" s="23" t="str">
        <f t="shared" si="13"/>
        <v/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 t="str">
        <f t="shared" si="21"/>
        <v/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 t="str">
        <f t="shared" si="28"/>
        <v/>
      </c>
    </row>
    <row r="22" spans="1:135" ht="11.25" customHeight="1">
      <c r="A22" s="57" t="s">
        <v>138</v>
      </c>
      <c r="B22" s="58" t="s">
        <v>75</v>
      </c>
      <c r="C22" s="58" t="s">
        <v>153</v>
      </c>
      <c r="D22" s="58"/>
      <c r="E22" s="61">
        <v>5</v>
      </c>
      <c r="F22" s="55"/>
      <c r="G22" s="62">
        <v>13252</v>
      </c>
      <c r="H22" s="62"/>
      <c r="I22" s="48">
        <v>0</v>
      </c>
      <c r="J22" s="56" t="s">
        <v>139</v>
      </c>
      <c r="K22" s="21" t="s">
        <v>155</v>
      </c>
      <c r="L22" s="48">
        <v>0</v>
      </c>
      <c r="M22" s="43"/>
      <c r="N22" s="21"/>
      <c r="O22" s="20">
        <f t="shared" si="29"/>
        <v>2</v>
      </c>
      <c r="P22" s="20">
        <f t="shared" si="30"/>
        <v>4</v>
      </c>
      <c r="Q22" s="20">
        <f t="shared" si="31"/>
        <v>1936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 t="str">
        <f t="shared" si="4"/>
        <v/>
      </c>
      <c r="DH22" s="23" t="str">
        <f t="shared" si="5"/>
        <v/>
      </c>
      <c r="DI22" s="23" t="str">
        <f t="shared" si="6"/>
        <v/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 t="str">
        <f t="shared" si="13"/>
        <v/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 t="str">
        <f t="shared" si="21"/>
        <v/>
      </c>
      <c r="DY22" s="23" t="str">
        <f t="shared" si="22"/>
        <v/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 t="str">
        <f t="shared" si="28"/>
        <v/>
      </c>
    </row>
    <row r="23" spans="1:135" ht="11.25" customHeight="1">
      <c r="A23" s="21" t="s">
        <v>138</v>
      </c>
      <c r="B23" s="21" t="s">
        <v>81</v>
      </c>
      <c r="C23" s="21" t="s">
        <v>154</v>
      </c>
      <c r="D23" s="21"/>
      <c r="E23" s="48">
        <v>4</v>
      </c>
      <c r="F23" s="55"/>
      <c r="G23" s="35">
        <v>13275</v>
      </c>
      <c r="H23" s="35"/>
      <c r="I23" s="48">
        <v>0</v>
      </c>
      <c r="J23" s="56" t="s">
        <v>139</v>
      </c>
      <c r="K23" s="21"/>
      <c r="L23" s="48">
        <v>0</v>
      </c>
      <c r="M23" s="43"/>
      <c r="N23" s="21"/>
      <c r="O23" s="20">
        <f t="shared" si="29"/>
        <v>1</v>
      </c>
      <c r="P23" s="20">
        <f t="shared" si="30"/>
        <v>5</v>
      </c>
      <c r="Q23" s="20">
        <f t="shared" si="31"/>
        <v>1936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 t="str">
        <f t="shared" si="4"/>
        <v/>
      </c>
      <c r="DH23" s="23" t="str">
        <f t="shared" si="5"/>
        <v/>
      </c>
      <c r="DI23" s="23" t="str">
        <f t="shared" si="6"/>
        <v/>
      </c>
      <c r="DJ23" s="23" t="str">
        <f t="shared" si="7"/>
        <v/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 t="str">
        <f t="shared" si="13"/>
        <v/>
      </c>
      <c r="DQ23" s="23" t="str">
        <f t="shared" si="14"/>
        <v/>
      </c>
      <c r="DR23" s="23" t="str">
        <f t="shared" si="15"/>
        <v/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 t="str">
        <f t="shared" si="22"/>
        <v/>
      </c>
      <c r="DZ23" s="23" t="str">
        <f t="shared" si="23"/>
        <v/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 ht="11.25" customHeight="1">
      <c r="A24" s="57" t="s">
        <v>138</v>
      </c>
      <c r="B24" s="58" t="s">
        <v>75</v>
      </c>
      <c r="C24" s="58" t="s">
        <v>153</v>
      </c>
      <c r="D24" s="58"/>
      <c r="E24" s="61">
        <v>1</v>
      </c>
      <c r="F24" s="55"/>
      <c r="G24" s="62">
        <v>14033</v>
      </c>
      <c r="H24" s="62"/>
      <c r="I24" s="48">
        <v>0</v>
      </c>
      <c r="J24" s="56" t="s">
        <v>139</v>
      </c>
      <c r="K24" s="21"/>
      <c r="L24" s="48">
        <v>0</v>
      </c>
      <c r="M24" s="43"/>
      <c r="N24" s="21"/>
      <c r="O24" s="20">
        <f t="shared" si="29"/>
        <v>1</v>
      </c>
      <c r="P24" s="20">
        <f t="shared" si="30"/>
        <v>6</v>
      </c>
      <c r="Q24" s="20">
        <f t="shared" si="31"/>
        <v>1938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DC24" s="23" t="str">
        <f t="shared" si="0"/>
        <v/>
      </c>
      <c r="DD24" s="23" t="str">
        <f t="shared" si="1"/>
        <v/>
      </c>
      <c r="DE24" s="23" t="str">
        <f t="shared" si="2"/>
        <v/>
      </c>
      <c r="DF24" s="23" t="str">
        <f t="shared" si="3"/>
        <v/>
      </c>
      <c r="DG24" s="23" t="str">
        <f t="shared" si="4"/>
        <v/>
      </c>
      <c r="DH24" s="23" t="str">
        <f t="shared" si="5"/>
        <v/>
      </c>
      <c r="DI24" s="23" t="str">
        <f t="shared" si="6"/>
        <v/>
      </c>
      <c r="DJ24" s="23" t="str">
        <f t="shared" si="7"/>
        <v/>
      </c>
      <c r="DK24" s="23" t="str">
        <f t="shared" si="8"/>
        <v/>
      </c>
      <c r="DL24" s="23" t="str">
        <f t="shared" si="9"/>
        <v/>
      </c>
      <c r="DM24" s="23" t="str">
        <f t="shared" si="10"/>
        <v/>
      </c>
      <c r="DN24" s="23" t="str">
        <f t="shared" si="11"/>
        <v/>
      </c>
      <c r="DO24" s="23" t="str">
        <f t="shared" si="12"/>
        <v/>
      </c>
      <c r="DP24" s="23" t="str">
        <f t="shared" si="13"/>
        <v/>
      </c>
      <c r="DQ24" s="23" t="str">
        <f t="shared" si="14"/>
        <v/>
      </c>
      <c r="DR24" s="23" t="str">
        <f t="shared" si="15"/>
        <v/>
      </c>
      <c r="DS24" s="23" t="str">
        <f t="shared" si="16"/>
        <v/>
      </c>
      <c r="DT24" s="23" t="str">
        <f t="shared" si="17"/>
        <v/>
      </c>
      <c r="DU24" s="23" t="str">
        <f t="shared" si="18"/>
        <v/>
      </c>
      <c r="DV24" s="23" t="str">
        <f t="shared" si="19"/>
        <v/>
      </c>
      <c r="DW24" s="23" t="str">
        <f t="shared" si="20"/>
        <v/>
      </c>
      <c r="DX24" s="23" t="str">
        <f t="shared" si="21"/>
        <v/>
      </c>
      <c r="DY24" s="23" t="str">
        <f t="shared" si="22"/>
        <v/>
      </c>
      <c r="DZ24" s="23" t="str">
        <f t="shared" si="23"/>
        <v/>
      </c>
      <c r="EA24" s="23" t="str">
        <f t="shared" si="24"/>
        <v/>
      </c>
      <c r="EB24" s="23" t="str">
        <f t="shared" si="25"/>
        <v/>
      </c>
      <c r="EC24" s="23" t="str">
        <f t="shared" si="26"/>
        <v/>
      </c>
      <c r="ED24" s="23" t="str">
        <f t="shared" si="27"/>
        <v/>
      </c>
      <c r="EE24" s="23" t="str">
        <f t="shared" si="28"/>
        <v/>
      </c>
    </row>
    <row r="25" spans="1:135" ht="11.25" customHeight="1">
      <c r="A25" s="21" t="s">
        <v>138</v>
      </c>
      <c r="B25" s="21" t="s">
        <v>72</v>
      </c>
      <c r="C25" s="21" t="s">
        <v>50</v>
      </c>
      <c r="D25" s="21"/>
      <c r="E25" s="48">
        <v>1</v>
      </c>
      <c r="F25" s="55"/>
      <c r="G25" s="35">
        <v>18163</v>
      </c>
      <c r="H25" s="35"/>
      <c r="I25" s="48">
        <v>0</v>
      </c>
      <c r="J25" s="56" t="s">
        <v>139</v>
      </c>
      <c r="K25" s="21"/>
      <c r="L25" s="48">
        <v>0</v>
      </c>
      <c r="M25" s="43"/>
      <c r="N25" s="21"/>
      <c r="O25" s="20">
        <f t="shared" si="29"/>
        <v>3</v>
      </c>
      <c r="P25" s="20">
        <f t="shared" si="30"/>
        <v>9</v>
      </c>
      <c r="Q25" s="20">
        <f t="shared" si="31"/>
        <v>1949</v>
      </c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 t="str">
        <f t="shared" si="5"/>
        <v/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 t="str">
        <f t="shared" si="12"/>
        <v/>
      </c>
      <c r="DP25" s="23" t="str">
        <f t="shared" si="13"/>
        <v/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 t="str">
        <f t="shared" si="20"/>
        <v/>
      </c>
      <c r="DX25" s="23" t="str">
        <f t="shared" si="21"/>
        <v/>
      </c>
      <c r="DY25" s="23" t="str">
        <f t="shared" si="22"/>
        <v/>
      </c>
      <c r="DZ25" s="23" t="str">
        <f t="shared" si="23"/>
        <v/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 t="str">
        <f t="shared" si="27"/>
        <v/>
      </c>
      <c r="EE25" s="23" t="str">
        <f t="shared" si="28"/>
        <v/>
      </c>
    </row>
    <row r="26" spans="1:135" ht="11.25" customHeight="1">
      <c r="A26" s="21" t="s">
        <v>138</v>
      </c>
      <c r="B26" s="21" t="s">
        <v>72</v>
      </c>
      <c r="C26" s="21" t="s">
        <v>50</v>
      </c>
      <c r="D26" s="21"/>
      <c r="E26" s="20">
        <v>2</v>
      </c>
      <c r="F26" s="90"/>
      <c r="G26" s="35">
        <v>18391</v>
      </c>
      <c r="H26" s="35"/>
      <c r="I26" s="48">
        <v>1</v>
      </c>
      <c r="J26" s="56"/>
      <c r="K26" s="21"/>
      <c r="L26" s="48">
        <v>1</v>
      </c>
      <c r="M26" s="43"/>
      <c r="N26" s="21"/>
      <c r="O26" s="20">
        <f t="shared" si="29"/>
        <v>1</v>
      </c>
      <c r="P26" s="20">
        <f t="shared" si="30"/>
        <v>5</v>
      </c>
      <c r="Q26" s="20">
        <f t="shared" si="31"/>
        <v>1950</v>
      </c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 t="str">
        <f t="shared" si="5"/>
        <v/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 t="str">
        <f t="shared" si="12"/>
        <v/>
      </c>
      <c r="DP26" s="23" t="str">
        <f t="shared" si="13"/>
        <v/>
      </c>
      <c r="DQ26" s="23" t="str">
        <f t="shared" si="14"/>
        <v/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 t="str">
        <f t="shared" si="20"/>
        <v/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 t="str">
        <f t="shared" si="24"/>
        <v/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 ht="11.25" customHeight="1">
      <c r="A27" s="21" t="s">
        <v>138</v>
      </c>
      <c r="B27" s="21" t="s">
        <v>72</v>
      </c>
      <c r="C27" s="21" t="s">
        <v>50</v>
      </c>
      <c r="D27" s="21"/>
      <c r="E27" s="20">
        <v>1</v>
      </c>
      <c r="F27" s="90"/>
      <c r="G27" s="35">
        <v>18395</v>
      </c>
      <c r="H27" s="35"/>
      <c r="I27" s="48">
        <v>1</v>
      </c>
      <c r="J27" s="56"/>
      <c r="K27" s="21"/>
      <c r="L27" s="48">
        <v>1</v>
      </c>
      <c r="M27" s="43"/>
      <c r="N27" s="21"/>
      <c r="O27" s="20">
        <f t="shared" si="29"/>
        <v>2</v>
      </c>
      <c r="P27" s="20">
        <f t="shared" si="30"/>
        <v>5</v>
      </c>
      <c r="Q27" s="20">
        <f t="shared" si="31"/>
        <v>1950</v>
      </c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DC27" s="23" t="str">
        <f t="shared" si="0"/>
        <v/>
      </c>
      <c r="DD27" s="23" t="str">
        <f t="shared" si="1"/>
        <v/>
      </c>
      <c r="DE27" s="23" t="str">
        <f t="shared" si="2"/>
        <v/>
      </c>
      <c r="DF27" s="23" t="str">
        <f t="shared" si="3"/>
        <v/>
      </c>
      <c r="DG27" s="23" t="str">
        <f t="shared" si="4"/>
        <v/>
      </c>
      <c r="DH27" s="23" t="str">
        <f t="shared" si="5"/>
        <v/>
      </c>
      <c r="DI27" s="23" t="str">
        <f t="shared" si="6"/>
        <v/>
      </c>
      <c r="DJ27" s="23" t="str">
        <f t="shared" si="7"/>
        <v/>
      </c>
      <c r="DK27" s="23" t="str">
        <f t="shared" si="8"/>
        <v/>
      </c>
      <c r="DL27" s="23" t="str">
        <f t="shared" si="9"/>
        <v/>
      </c>
      <c r="DM27" s="23" t="str">
        <f t="shared" si="10"/>
        <v/>
      </c>
      <c r="DN27" s="23" t="str">
        <f t="shared" si="11"/>
        <v/>
      </c>
      <c r="DO27" s="23" t="str">
        <f t="shared" si="12"/>
        <v/>
      </c>
      <c r="DP27" s="23" t="str">
        <f t="shared" si="13"/>
        <v/>
      </c>
      <c r="DQ27" s="23" t="str">
        <f t="shared" si="14"/>
        <v/>
      </c>
      <c r="DR27" s="23" t="str">
        <f t="shared" si="15"/>
        <v/>
      </c>
      <c r="DS27" s="23" t="str">
        <f t="shared" si="16"/>
        <v/>
      </c>
      <c r="DT27" s="23" t="str">
        <f t="shared" si="17"/>
        <v/>
      </c>
      <c r="DU27" s="23" t="str">
        <f t="shared" si="18"/>
        <v/>
      </c>
      <c r="DV27" s="23" t="str">
        <f t="shared" si="19"/>
        <v/>
      </c>
      <c r="DW27" s="23" t="str">
        <f t="shared" si="20"/>
        <v/>
      </c>
      <c r="DX27" s="23" t="str">
        <f t="shared" si="21"/>
        <v/>
      </c>
      <c r="DY27" s="23" t="str">
        <f t="shared" si="22"/>
        <v/>
      </c>
      <c r="DZ27" s="23" t="str">
        <f t="shared" si="23"/>
        <v/>
      </c>
      <c r="EA27" s="23" t="str">
        <f t="shared" si="24"/>
        <v/>
      </c>
      <c r="EB27" s="23" t="str">
        <f t="shared" si="25"/>
        <v/>
      </c>
      <c r="EC27" s="23" t="str">
        <f t="shared" si="26"/>
        <v/>
      </c>
      <c r="ED27" s="23" t="str">
        <f t="shared" si="27"/>
        <v/>
      </c>
      <c r="EE27" s="23" t="str">
        <f t="shared" si="28"/>
        <v/>
      </c>
    </row>
    <row r="28" spans="1:135" ht="11.25" customHeight="1">
      <c r="A28" s="21" t="s">
        <v>138</v>
      </c>
      <c r="B28" s="21" t="s">
        <v>72</v>
      </c>
      <c r="C28" s="21" t="s">
        <v>50</v>
      </c>
      <c r="D28" s="21"/>
      <c r="E28" s="20">
        <v>1</v>
      </c>
      <c r="F28" s="90"/>
      <c r="G28" s="35">
        <v>18504</v>
      </c>
      <c r="H28" s="35"/>
      <c r="I28" s="48">
        <v>1</v>
      </c>
      <c r="J28" s="56"/>
      <c r="K28" s="21"/>
      <c r="L28" s="48">
        <v>1</v>
      </c>
      <c r="M28" s="43"/>
      <c r="N28" s="21"/>
      <c r="O28" s="20">
        <f t="shared" si="29"/>
        <v>3</v>
      </c>
      <c r="P28" s="20">
        <f t="shared" si="30"/>
        <v>8</v>
      </c>
      <c r="Q28" s="20">
        <f t="shared" si="31"/>
        <v>1950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 t="str">
        <f t="shared" si="8"/>
        <v/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 t="str">
        <f t="shared" si="14"/>
        <v/>
      </c>
      <c r="DR28" s="23" t="str">
        <f t="shared" si="15"/>
        <v/>
      </c>
      <c r="DS28" s="23" t="str">
        <f t="shared" si="16"/>
        <v/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 t="str">
        <f t="shared" si="23"/>
        <v/>
      </c>
      <c r="EA28" s="23" t="str">
        <f t="shared" si="24"/>
        <v/>
      </c>
      <c r="EB28" s="23" t="str">
        <f t="shared" si="25"/>
        <v/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 ht="11.25" customHeight="1">
      <c r="A29" s="21" t="s">
        <v>138</v>
      </c>
      <c r="B29" s="21" t="s">
        <v>72</v>
      </c>
      <c r="C29" s="21" t="s">
        <v>50</v>
      </c>
      <c r="D29" s="21"/>
      <c r="E29" s="20">
        <v>1</v>
      </c>
      <c r="F29" s="90"/>
      <c r="G29" s="35">
        <v>18518</v>
      </c>
      <c r="H29" s="35"/>
      <c r="I29" s="48">
        <v>1</v>
      </c>
      <c r="J29" s="56"/>
      <c r="K29" s="21"/>
      <c r="L29" s="48">
        <v>1</v>
      </c>
      <c r="M29" s="43"/>
      <c r="N29" s="21"/>
      <c r="O29" s="20">
        <f t="shared" si="29"/>
        <v>2</v>
      </c>
      <c r="P29" s="20">
        <f t="shared" si="30"/>
        <v>9</v>
      </c>
      <c r="Q29" s="20">
        <f t="shared" si="31"/>
        <v>1950</v>
      </c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 t="str">
        <f t="shared" si="9"/>
        <v/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 t="str">
        <f t="shared" si="14"/>
        <v/>
      </c>
      <c r="DR29" s="23" t="str">
        <f t="shared" si="15"/>
        <v/>
      </c>
      <c r="DS29" s="23" t="str">
        <f t="shared" si="16"/>
        <v/>
      </c>
      <c r="DT29" s="23" t="str">
        <f t="shared" si="17"/>
        <v/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 t="str">
        <f t="shared" si="25"/>
        <v/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 ht="11.25" customHeight="1">
      <c r="A30" s="21" t="s">
        <v>138</v>
      </c>
      <c r="B30" s="21" t="s">
        <v>72</v>
      </c>
      <c r="C30" s="21" t="s">
        <v>50</v>
      </c>
      <c r="D30" s="21"/>
      <c r="E30" s="20">
        <v>3</v>
      </c>
      <c r="F30" s="90"/>
      <c r="G30" s="35">
        <v>18868</v>
      </c>
      <c r="H30" s="35">
        <v>18877</v>
      </c>
      <c r="I30" s="48">
        <v>1</v>
      </c>
      <c r="J30" s="56"/>
      <c r="K30" s="21" t="s">
        <v>310</v>
      </c>
      <c r="L30" s="48">
        <v>1</v>
      </c>
      <c r="M30" s="43"/>
      <c r="N30" s="21"/>
      <c r="O30" s="20">
        <f t="shared" si="29"/>
        <v>3</v>
      </c>
      <c r="P30" s="20">
        <f t="shared" si="30"/>
        <v>8</v>
      </c>
      <c r="Q30" s="20">
        <f t="shared" si="31"/>
        <v>1951</v>
      </c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DC30" s="23" t="str">
        <f t="shared" si="0"/>
        <v/>
      </c>
      <c r="DD30" s="23" t="str">
        <f t="shared" si="1"/>
        <v/>
      </c>
      <c r="DE30" s="23" t="str">
        <f t="shared" si="2"/>
        <v/>
      </c>
      <c r="DF30" s="23" t="str">
        <f t="shared" si="3"/>
        <v/>
      </c>
      <c r="DG30" s="23" t="str">
        <f t="shared" si="4"/>
        <v/>
      </c>
      <c r="DH30" s="23" t="str">
        <f t="shared" si="5"/>
        <v/>
      </c>
      <c r="DI30" s="23" t="str">
        <f t="shared" si="6"/>
        <v/>
      </c>
      <c r="DJ30" s="23" t="str">
        <f t="shared" si="7"/>
        <v/>
      </c>
      <c r="DK30" s="23" t="str">
        <f t="shared" si="8"/>
        <v/>
      </c>
      <c r="DL30" s="23" t="str">
        <f t="shared" si="9"/>
        <v/>
      </c>
      <c r="DM30" s="23" t="str">
        <f t="shared" si="10"/>
        <v/>
      </c>
      <c r="DN30" s="23" t="str">
        <f t="shared" si="11"/>
        <v/>
      </c>
      <c r="DO30" s="23" t="str">
        <f t="shared" si="12"/>
        <v/>
      </c>
      <c r="DP30" s="23" t="str">
        <f t="shared" si="13"/>
        <v/>
      </c>
      <c r="DQ30" s="23" t="str">
        <f t="shared" si="14"/>
        <v/>
      </c>
      <c r="DR30" s="23" t="str">
        <f t="shared" si="15"/>
        <v/>
      </c>
      <c r="DS30" s="23" t="str">
        <f t="shared" si="16"/>
        <v/>
      </c>
      <c r="DT30" s="23" t="str">
        <f t="shared" si="17"/>
        <v/>
      </c>
      <c r="DU30" s="23" t="str">
        <f t="shared" si="18"/>
        <v/>
      </c>
      <c r="DV30" s="23" t="str">
        <f t="shared" si="19"/>
        <v/>
      </c>
      <c r="DW30" s="23" t="str">
        <f t="shared" si="20"/>
        <v/>
      </c>
      <c r="DX30" s="23" t="str">
        <f t="shared" si="21"/>
        <v/>
      </c>
      <c r="DY30" s="23" t="str">
        <f t="shared" si="22"/>
        <v/>
      </c>
      <c r="DZ30" s="23" t="str">
        <f t="shared" si="23"/>
        <v/>
      </c>
      <c r="EA30" s="23" t="str">
        <f t="shared" si="24"/>
        <v/>
      </c>
      <c r="EB30" s="23" t="str">
        <f t="shared" si="25"/>
        <v/>
      </c>
      <c r="EC30" s="23" t="str">
        <f t="shared" si="26"/>
        <v/>
      </c>
      <c r="ED30" s="23" t="str">
        <f t="shared" si="27"/>
        <v/>
      </c>
      <c r="EE30" s="23" t="str">
        <f t="shared" si="28"/>
        <v/>
      </c>
    </row>
    <row r="31" spans="1:135" ht="11.25" customHeight="1">
      <c r="A31" s="21" t="s">
        <v>138</v>
      </c>
      <c r="B31" s="21" t="s">
        <v>72</v>
      </c>
      <c r="C31" s="21" t="s">
        <v>50</v>
      </c>
      <c r="D31" s="21"/>
      <c r="E31" s="20">
        <v>1</v>
      </c>
      <c r="F31" s="90"/>
      <c r="G31" s="35">
        <v>18872</v>
      </c>
      <c r="H31" s="35"/>
      <c r="I31" s="48">
        <v>1</v>
      </c>
      <c r="J31" s="56"/>
      <c r="K31" s="21" t="s">
        <v>156</v>
      </c>
      <c r="L31" s="48">
        <v>1</v>
      </c>
      <c r="M31" s="43"/>
      <c r="N31" s="21"/>
      <c r="O31" s="20">
        <f t="shared" si="29"/>
        <v>1</v>
      </c>
      <c r="P31" s="20">
        <f t="shared" si="30"/>
        <v>9</v>
      </c>
      <c r="Q31" s="20">
        <f t="shared" si="31"/>
        <v>1951</v>
      </c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DC31" s="23" t="str">
        <f t="shared" si="0"/>
        <v/>
      </c>
      <c r="DD31" s="23" t="str">
        <f t="shared" si="1"/>
        <v/>
      </c>
      <c r="DE31" s="23" t="str">
        <f t="shared" si="2"/>
        <v/>
      </c>
      <c r="DF31" s="23" t="str">
        <f t="shared" si="3"/>
        <v/>
      </c>
      <c r="DG31" s="23" t="str">
        <f t="shared" si="4"/>
        <v/>
      </c>
      <c r="DH31" s="23" t="str">
        <f t="shared" si="5"/>
        <v/>
      </c>
      <c r="DI31" s="23" t="str">
        <f t="shared" si="6"/>
        <v/>
      </c>
      <c r="DJ31" s="23" t="str">
        <f t="shared" si="7"/>
        <v/>
      </c>
      <c r="DK31" s="23" t="str">
        <f t="shared" si="8"/>
        <v/>
      </c>
      <c r="DL31" s="23" t="str">
        <f t="shared" si="9"/>
        <v/>
      </c>
      <c r="DM31" s="23" t="str">
        <f t="shared" si="10"/>
        <v/>
      </c>
      <c r="DN31" s="23" t="str">
        <f t="shared" si="11"/>
        <v/>
      </c>
      <c r="DO31" s="23" t="str">
        <f t="shared" si="12"/>
        <v/>
      </c>
      <c r="DP31" s="23" t="str">
        <f t="shared" si="13"/>
        <v/>
      </c>
      <c r="DQ31" s="23" t="str">
        <f t="shared" si="14"/>
        <v/>
      </c>
      <c r="DR31" s="23" t="str">
        <f t="shared" si="15"/>
        <v/>
      </c>
      <c r="DS31" s="23" t="str">
        <f t="shared" si="16"/>
        <v/>
      </c>
      <c r="DT31" s="23" t="str">
        <f t="shared" si="17"/>
        <v/>
      </c>
      <c r="DU31" s="23" t="str">
        <f t="shared" si="18"/>
        <v/>
      </c>
      <c r="DV31" s="23" t="str">
        <f t="shared" si="19"/>
        <v/>
      </c>
      <c r="DW31" s="23" t="str">
        <f t="shared" si="20"/>
        <v/>
      </c>
      <c r="DX31" s="23" t="str">
        <f t="shared" si="21"/>
        <v/>
      </c>
      <c r="DY31" s="23" t="str">
        <f t="shared" si="22"/>
        <v/>
      </c>
      <c r="DZ31" s="23" t="str">
        <f t="shared" si="23"/>
        <v/>
      </c>
      <c r="EA31" s="23" t="str">
        <f t="shared" si="24"/>
        <v/>
      </c>
      <c r="EB31" s="23" t="str">
        <f t="shared" si="25"/>
        <v/>
      </c>
      <c r="EC31" s="23" t="str">
        <f t="shared" si="26"/>
        <v/>
      </c>
      <c r="ED31" s="23" t="str">
        <f t="shared" si="27"/>
        <v/>
      </c>
      <c r="EE31" s="23" t="str">
        <f t="shared" si="28"/>
        <v/>
      </c>
    </row>
    <row r="32" spans="1:135" ht="11.25" customHeight="1">
      <c r="A32" s="21" t="s">
        <v>138</v>
      </c>
      <c r="B32" s="21" t="s">
        <v>72</v>
      </c>
      <c r="C32" s="21" t="s">
        <v>50</v>
      </c>
      <c r="D32" s="21"/>
      <c r="E32" s="20">
        <v>16</v>
      </c>
      <c r="F32" s="90"/>
      <c r="G32" s="35">
        <v>19118</v>
      </c>
      <c r="H32" s="35">
        <v>19126</v>
      </c>
      <c r="I32" s="48">
        <v>1</v>
      </c>
      <c r="J32" s="56"/>
      <c r="K32" s="21" t="s">
        <v>311</v>
      </c>
      <c r="L32" s="48">
        <v>1</v>
      </c>
      <c r="M32" s="43"/>
      <c r="N32" s="21"/>
      <c r="O32" s="20">
        <f t="shared" si="29"/>
        <v>1</v>
      </c>
      <c r="P32" s="20">
        <f t="shared" si="30"/>
        <v>5</v>
      </c>
      <c r="Q32" s="20">
        <f t="shared" si="31"/>
        <v>1952</v>
      </c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DC32" s="23" t="str">
        <f t="shared" si="0"/>
        <v/>
      </c>
      <c r="DD32" s="23" t="str">
        <f t="shared" si="1"/>
        <v/>
      </c>
      <c r="DE32" s="23" t="str">
        <f t="shared" si="2"/>
        <v/>
      </c>
      <c r="DF32" s="23" t="str">
        <f t="shared" si="3"/>
        <v/>
      </c>
      <c r="DG32" s="23" t="str">
        <f t="shared" si="4"/>
        <v/>
      </c>
      <c r="DH32" s="23" t="str">
        <f t="shared" si="5"/>
        <v/>
      </c>
      <c r="DI32" s="23" t="str">
        <f t="shared" si="6"/>
        <v/>
      </c>
      <c r="DJ32" s="23" t="str">
        <f t="shared" si="7"/>
        <v/>
      </c>
      <c r="DK32" s="23" t="str">
        <f t="shared" si="8"/>
        <v/>
      </c>
      <c r="DL32" s="23" t="str">
        <f t="shared" si="9"/>
        <v/>
      </c>
      <c r="DM32" s="23" t="str">
        <f t="shared" si="10"/>
        <v/>
      </c>
      <c r="DN32" s="23" t="str">
        <f t="shared" si="11"/>
        <v/>
      </c>
      <c r="DO32" s="23" t="str">
        <f t="shared" si="12"/>
        <v/>
      </c>
      <c r="DP32" s="23" t="str">
        <f t="shared" si="13"/>
        <v/>
      </c>
      <c r="DQ32" s="23" t="str">
        <f t="shared" si="14"/>
        <v/>
      </c>
      <c r="DR32" s="23" t="str">
        <f t="shared" si="15"/>
        <v/>
      </c>
      <c r="DS32" s="23" t="str">
        <f t="shared" si="16"/>
        <v/>
      </c>
      <c r="DT32" s="23" t="str">
        <f t="shared" si="17"/>
        <v/>
      </c>
      <c r="DU32" s="23" t="str">
        <f t="shared" si="18"/>
        <v/>
      </c>
      <c r="DV32" s="23" t="str">
        <f t="shared" si="19"/>
        <v/>
      </c>
      <c r="DW32" s="23" t="str">
        <f t="shared" si="20"/>
        <v/>
      </c>
      <c r="DX32" s="23" t="str">
        <f t="shared" si="21"/>
        <v/>
      </c>
      <c r="DY32" s="23" t="str">
        <f t="shared" si="22"/>
        <v/>
      </c>
      <c r="DZ32" s="23" t="str">
        <f t="shared" si="23"/>
        <v/>
      </c>
      <c r="EA32" s="23" t="str">
        <f t="shared" si="24"/>
        <v/>
      </c>
      <c r="EB32" s="23" t="str">
        <f t="shared" si="25"/>
        <v/>
      </c>
      <c r="EC32" s="23" t="str">
        <f t="shared" si="26"/>
        <v/>
      </c>
      <c r="ED32" s="23" t="str">
        <f t="shared" si="27"/>
        <v/>
      </c>
      <c r="EE32" s="23" t="str">
        <f t="shared" si="28"/>
        <v/>
      </c>
    </row>
    <row r="33" spans="1:135" ht="11.25" customHeight="1">
      <c r="A33" s="21" t="s">
        <v>138</v>
      </c>
      <c r="B33" s="21" t="s">
        <v>72</v>
      </c>
      <c r="C33" s="21" t="s">
        <v>50</v>
      </c>
      <c r="D33" s="21"/>
      <c r="E33" s="20">
        <v>2</v>
      </c>
      <c r="F33" s="90"/>
      <c r="G33" s="35">
        <v>19135</v>
      </c>
      <c r="H33" s="35"/>
      <c r="I33" s="48">
        <v>1</v>
      </c>
      <c r="J33" s="56"/>
      <c r="K33" s="21"/>
      <c r="L33" s="48">
        <v>1</v>
      </c>
      <c r="M33" s="43"/>
      <c r="N33" s="21"/>
      <c r="O33" s="20">
        <f t="shared" si="29"/>
        <v>3</v>
      </c>
      <c r="P33" s="20">
        <f t="shared" si="30"/>
        <v>5</v>
      </c>
      <c r="Q33" s="20">
        <f t="shared" si="31"/>
        <v>1952</v>
      </c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 t="str">
        <f t="shared" si="10"/>
        <v/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 t="str">
        <f t="shared" si="17"/>
        <v/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 t="str">
        <f t="shared" si="22"/>
        <v/>
      </c>
      <c r="DZ33" s="23" t="str">
        <f t="shared" si="23"/>
        <v/>
      </c>
      <c r="EA33" s="23" t="str">
        <f t="shared" si="24"/>
        <v/>
      </c>
      <c r="EB33" s="23" t="str">
        <f t="shared" si="25"/>
        <v/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 ht="11.25" customHeight="1">
      <c r="A34" s="21" t="s">
        <v>138</v>
      </c>
      <c r="B34" s="21" t="s">
        <v>72</v>
      </c>
      <c r="C34" s="21" t="s">
        <v>50</v>
      </c>
      <c r="D34" s="21"/>
      <c r="E34" s="20">
        <v>1</v>
      </c>
      <c r="F34" s="90"/>
      <c r="G34" s="35">
        <v>19140</v>
      </c>
      <c r="H34" s="35"/>
      <c r="I34" s="48">
        <v>1</v>
      </c>
      <c r="J34" s="56"/>
      <c r="K34" s="21"/>
      <c r="L34" s="48">
        <v>1</v>
      </c>
      <c r="M34" s="43"/>
      <c r="N34" s="21"/>
      <c r="O34" s="20">
        <f t="shared" si="29"/>
        <v>3</v>
      </c>
      <c r="P34" s="20">
        <f t="shared" si="30"/>
        <v>5</v>
      </c>
      <c r="Q34" s="20">
        <f t="shared" si="31"/>
        <v>1952</v>
      </c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 t="str">
        <f t="shared" ref="DF34:DF65" si="35">IF(Q34=1980,IF($E34=0,"",$E34),"")</f>
        <v/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 t="str">
        <f t="shared" ref="DS34:DS65" si="48">IF(Q34=1993,IF($E34=0,"",$E34),"")</f>
        <v/>
      </c>
      <c r="DT34" s="23" t="str">
        <f t="shared" ref="DT34:DT65" si="49">IF(Q34=1994,IF($E34=0,"",$E34),"")</f>
        <v/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 t="str">
        <f t="shared" ref="EC34:EC65" si="58">IF(Q34=2003,IF($E34=0,"",$E34),"")</f>
        <v/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21" t="s">
        <v>138</v>
      </c>
      <c r="B35" s="21" t="s">
        <v>72</v>
      </c>
      <c r="C35" s="21" t="s">
        <v>50</v>
      </c>
      <c r="D35" s="21"/>
      <c r="E35" s="20">
        <v>1</v>
      </c>
      <c r="F35" s="90"/>
      <c r="G35" s="35">
        <v>19238</v>
      </c>
      <c r="H35" s="35"/>
      <c r="I35" s="48">
        <v>1</v>
      </c>
      <c r="J35" s="56"/>
      <c r="K35" s="21"/>
      <c r="L35" s="48">
        <v>1</v>
      </c>
      <c r="M35" s="43"/>
      <c r="N35" s="21"/>
      <c r="O35" s="20">
        <f t="shared" si="29"/>
        <v>1</v>
      </c>
      <c r="P35" s="20">
        <f t="shared" si="30"/>
        <v>9</v>
      </c>
      <c r="Q35" s="20">
        <f t="shared" si="31"/>
        <v>1952</v>
      </c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21" t="s">
        <v>138</v>
      </c>
      <c r="B36" s="21" t="s">
        <v>72</v>
      </c>
      <c r="C36" s="21" t="s">
        <v>50</v>
      </c>
      <c r="D36" s="21"/>
      <c r="E36" s="20">
        <v>1</v>
      </c>
      <c r="F36" s="90"/>
      <c r="G36" s="35">
        <v>19624</v>
      </c>
      <c r="H36" s="35"/>
      <c r="I36" s="48">
        <v>1</v>
      </c>
      <c r="J36" s="56"/>
      <c r="K36" s="21"/>
      <c r="L36" s="48">
        <v>1</v>
      </c>
      <c r="M36" s="43"/>
      <c r="N36" s="21"/>
      <c r="O36" s="20">
        <f t="shared" si="29"/>
        <v>3</v>
      </c>
      <c r="P36" s="20">
        <f t="shared" si="30"/>
        <v>9</v>
      </c>
      <c r="Q36" s="20">
        <f t="shared" si="31"/>
        <v>1953</v>
      </c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21" t="s">
        <v>138</v>
      </c>
      <c r="B37" s="21" t="s">
        <v>81</v>
      </c>
      <c r="C37" s="21" t="s">
        <v>157</v>
      </c>
      <c r="D37" s="21"/>
      <c r="E37" s="20">
        <v>1</v>
      </c>
      <c r="F37" s="90"/>
      <c r="G37" s="35">
        <v>19856</v>
      </c>
      <c r="H37" s="35"/>
      <c r="I37" s="48">
        <v>1</v>
      </c>
      <c r="J37" s="56"/>
      <c r="K37" s="21"/>
      <c r="L37" s="48">
        <v>1</v>
      </c>
      <c r="M37" s="43"/>
      <c r="N37" s="21"/>
      <c r="O37" s="20">
        <f t="shared" si="29"/>
        <v>2</v>
      </c>
      <c r="P37" s="20">
        <f t="shared" si="30"/>
        <v>5</v>
      </c>
      <c r="Q37" s="20">
        <f t="shared" si="31"/>
        <v>1954</v>
      </c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21" t="s">
        <v>138</v>
      </c>
      <c r="B38" s="21" t="s">
        <v>72</v>
      </c>
      <c r="C38" s="21" t="s">
        <v>50</v>
      </c>
      <c r="D38" s="21"/>
      <c r="E38" s="20">
        <v>5</v>
      </c>
      <c r="F38" s="90"/>
      <c r="G38" s="35">
        <v>20703</v>
      </c>
      <c r="H38" s="35"/>
      <c r="I38" s="48">
        <v>1</v>
      </c>
      <c r="J38" s="56"/>
      <c r="K38" s="21"/>
      <c r="L38" s="48">
        <v>1</v>
      </c>
      <c r="M38" s="43"/>
      <c r="N38" s="21"/>
      <c r="O38" s="20">
        <f t="shared" si="29"/>
        <v>1</v>
      </c>
      <c r="P38" s="20">
        <f t="shared" si="30"/>
        <v>9</v>
      </c>
      <c r="Q38" s="20">
        <f t="shared" si="31"/>
        <v>1956</v>
      </c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21" t="s">
        <v>138</v>
      </c>
      <c r="B39" s="21" t="s">
        <v>72</v>
      </c>
      <c r="C39" s="21" t="s">
        <v>50</v>
      </c>
      <c r="D39" s="21"/>
      <c r="E39" s="20">
        <v>1</v>
      </c>
      <c r="F39" s="90" t="s">
        <v>267</v>
      </c>
      <c r="G39" s="35">
        <v>21418</v>
      </c>
      <c r="H39" s="35">
        <v>21421</v>
      </c>
      <c r="I39" s="48">
        <v>1</v>
      </c>
      <c r="J39" s="56"/>
      <c r="K39" s="21"/>
      <c r="L39" s="48">
        <v>1</v>
      </c>
      <c r="M39" s="43"/>
      <c r="N39" s="21"/>
      <c r="O39" s="20">
        <f t="shared" si="29"/>
        <v>3</v>
      </c>
      <c r="P39" s="20">
        <f t="shared" si="30"/>
        <v>8</v>
      </c>
      <c r="Q39" s="20">
        <f t="shared" si="31"/>
        <v>1958</v>
      </c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57" t="s">
        <v>138</v>
      </c>
      <c r="B40" s="57" t="s">
        <v>72</v>
      </c>
      <c r="C40" s="57" t="s">
        <v>50</v>
      </c>
      <c r="D40" s="57"/>
      <c r="E40" s="84">
        <v>3</v>
      </c>
      <c r="G40" s="35">
        <v>21431</v>
      </c>
      <c r="H40" s="35">
        <v>21438</v>
      </c>
      <c r="I40" s="48">
        <v>1</v>
      </c>
      <c r="J40" s="56"/>
      <c r="K40" s="57" t="s">
        <v>296</v>
      </c>
      <c r="L40" s="48">
        <v>1</v>
      </c>
      <c r="M40" s="63"/>
      <c r="N40" s="57"/>
      <c r="O40" s="20">
        <f t="shared" si="29"/>
        <v>1</v>
      </c>
      <c r="P40" s="20">
        <f t="shared" si="30"/>
        <v>9</v>
      </c>
      <c r="Q40" s="20">
        <f t="shared" si="31"/>
        <v>1958</v>
      </c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57" t="s">
        <v>138</v>
      </c>
      <c r="B41" s="57" t="s">
        <v>74</v>
      </c>
      <c r="C41" s="57" t="s">
        <v>51</v>
      </c>
      <c r="D41" s="57"/>
      <c r="E41" s="84">
        <v>1</v>
      </c>
      <c r="G41" s="35">
        <v>21434</v>
      </c>
      <c r="H41" s="35"/>
      <c r="I41" s="48">
        <v>1</v>
      </c>
      <c r="J41" s="56"/>
      <c r="K41" s="57"/>
      <c r="L41" s="48">
        <v>1</v>
      </c>
      <c r="M41" s="63"/>
      <c r="N41" s="57"/>
      <c r="O41" s="20">
        <f t="shared" si="29"/>
        <v>1</v>
      </c>
      <c r="P41" s="20">
        <f t="shared" si="30"/>
        <v>9</v>
      </c>
      <c r="Q41" s="20">
        <f t="shared" si="31"/>
        <v>1958</v>
      </c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57" t="s">
        <v>138</v>
      </c>
      <c r="B42" s="57" t="s">
        <v>72</v>
      </c>
      <c r="C42" s="57" t="s">
        <v>50</v>
      </c>
      <c r="D42" s="57"/>
      <c r="E42" s="84">
        <v>1</v>
      </c>
      <c r="G42" s="35">
        <v>21443</v>
      </c>
      <c r="H42" s="35"/>
      <c r="I42" s="48">
        <v>1</v>
      </c>
      <c r="J42" s="56"/>
      <c r="K42" s="57"/>
      <c r="L42" s="48">
        <v>1</v>
      </c>
      <c r="M42" s="63"/>
      <c r="N42" s="57"/>
      <c r="O42" s="20">
        <f t="shared" si="29"/>
        <v>2</v>
      </c>
      <c r="P42" s="20">
        <f t="shared" si="30"/>
        <v>9</v>
      </c>
      <c r="Q42" s="20">
        <f t="shared" si="31"/>
        <v>1958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57" t="s">
        <v>138</v>
      </c>
      <c r="B43" s="57" t="s">
        <v>72</v>
      </c>
      <c r="C43" s="57" t="s">
        <v>50</v>
      </c>
      <c r="D43" s="57"/>
      <c r="E43" s="84">
        <v>3</v>
      </c>
      <c r="G43" s="35">
        <v>22156</v>
      </c>
      <c r="H43" s="35">
        <v>22160</v>
      </c>
      <c r="I43" s="48">
        <v>1</v>
      </c>
      <c r="J43" s="56"/>
      <c r="K43" s="57" t="s">
        <v>307</v>
      </c>
      <c r="L43" s="48">
        <v>1</v>
      </c>
      <c r="M43" s="63"/>
      <c r="N43" s="57"/>
      <c r="O43" s="20">
        <f t="shared" si="29"/>
        <v>3</v>
      </c>
      <c r="P43" s="20">
        <f t="shared" si="30"/>
        <v>8</v>
      </c>
      <c r="Q43" s="20">
        <f t="shared" si="31"/>
        <v>1960</v>
      </c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57" t="s">
        <v>138</v>
      </c>
      <c r="B44" s="57" t="s">
        <v>72</v>
      </c>
      <c r="C44" s="57" t="s">
        <v>50</v>
      </c>
      <c r="D44" s="57"/>
      <c r="E44" s="84">
        <v>2</v>
      </c>
      <c r="G44" s="35">
        <v>22176</v>
      </c>
      <c r="H44" s="35"/>
      <c r="I44" s="48">
        <v>1</v>
      </c>
      <c r="J44" s="56"/>
      <c r="K44" s="57"/>
      <c r="L44" s="48">
        <v>1</v>
      </c>
      <c r="M44" s="63"/>
      <c r="N44" s="57"/>
      <c r="O44" s="20">
        <f t="shared" si="29"/>
        <v>2</v>
      </c>
      <c r="P44" s="20">
        <f t="shared" si="30"/>
        <v>9</v>
      </c>
      <c r="Q44" s="20">
        <f t="shared" si="31"/>
        <v>1960</v>
      </c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57" t="s">
        <v>138</v>
      </c>
      <c r="B45" s="57" t="s">
        <v>72</v>
      </c>
      <c r="C45" s="57" t="s">
        <v>50</v>
      </c>
      <c r="D45" s="57"/>
      <c r="E45" s="84">
        <v>1</v>
      </c>
      <c r="G45" s="35">
        <v>22182</v>
      </c>
      <c r="H45" s="35"/>
      <c r="I45" s="48">
        <v>1</v>
      </c>
      <c r="J45" s="56"/>
      <c r="K45" s="57"/>
      <c r="L45" s="48">
        <v>1</v>
      </c>
      <c r="M45" s="63"/>
      <c r="N45" s="57"/>
      <c r="O45" s="20">
        <f t="shared" si="29"/>
        <v>3</v>
      </c>
      <c r="P45" s="20">
        <f t="shared" si="30"/>
        <v>9</v>
      </c>
      <c r="Q45" s="20">
        <f t="shared" si="31"/>
        <v>1960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57" t="s">
        <v>138</v>
      </c>
      <c r="B46" s="57" t="s">
        <v>72</v>
      </c>
      <c r="C46" s="57" t="s">
        <v>50</v>
      </c>
      <c r="D46" s="57"/>
      <c r="E46" s="84">
        <v>1</v>
      </c>
      <c r="G46" s="35">
        <v>22404</v>
      </c>
      <c r="H46" s="35"/>
      <c r="I46" s="48">
        <v>1</v>
      </c>
      <c r="J46" s="56"/>
      <c r="K46" s="57"/>
      <c r="L46" s="48">
        <v>1</v>
      </c>
      <c r="M46" s="63"/>
      <c r="N46" s="57"/>
      <c r="O46" s="20">
        <f t="shared" si="29"/>
        <v>1</v>
      </c>
      <c r="P46" s="20">
        <f t="shared" si="30"/>
        <v>5</v>
      </c>
      <c r="Q46" s="20">
        <f t="shared" si="31"/>
        <v>1961</v>
      </c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57" t="s">
        <v>138</v>
      </c>
      <c r="B47" s="57" t="s">
        <v>72</v>
      </c>
      <c r="C47" s="57" t="s">
        <v>50</v>
      </c>
      <c r="D47" s="57"/>
      <c r="E47" s="84">
        <v>2</v>
      </c>
      <c r="G47" s="35">
        <v>22408</v>
      </c>
      <c r="H47" s="35"/>
      <c r="I47" s="48">
        <v>1</v>
      </c>
      <c r="J47" s="56"/>
      <c r="K47" s="57"/>
      <c r="L47" s="48">
        <v>1</v>
      </c>
      <c r="M47" s="63"/>
      <c r="N47" s="57"/>
      <c r="O47" s="20">
        <f t="shared" si="29"/>
        <v>1</v>
      </c>
      <c r="P47" s="20">
        <f t="shared" si="30"/>
        <v>5</v>
      </c>
      <c r="Q47" s="20">
        <f t="shared" si="31"/>
        <v>1961</v>
      </c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57" t="s">
        <v>138</v>
      </c>
      <c r="B48" s="57" t="s">
        <v>72</v>
      </c>
      <c r="C48" s="57" t="s">
        <v>50</v>
      </c>
      <c r="D48" s="57"/>
      <c r="E48" s="84">
        <v>1</v>
      </c>
      <c r="G48" s="35">
        <v>22419</v>
      </c>
      <c r="H48" s="35"/>
      <c r="I48" s="48">
        <v>1</v>
      </c>
      <c r="J48" s="56"/>
      <c r="K48" s="57"/>
      <c r="L48" s="48">
        <v>1</v>
      </c>
      <c r="M48" s="63"/>
      <c r="N48" s="57"/>
      <c r="O48" s="20">
        <f t="shared" si="29"/>
        <v>2</v>
      </c>
      <c r="P48" s="20">
        <f t="shared" si="30"/>
        <v>5</v>
      </c>
      <c r="Q48" s="20">
        <f t="shared" si="31"/>
        <v>1961</v>
      </c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57" t="s">
        <v>138</v>
      </c>
      <c r="B49" s="57" t="s">
        <v>72</v>
      </c>
      <c r="C49" s="57" t="s">
        <v>50</v>
      </c>
      <c r="D49" s="57"/>
      <c r="E49" s="84">
        <v>1</v>
      </c>
      <c r="G49" s="35">
        <v>22424</v>
      </c>
      <c r="H49" s="35"/>
      <c r="I49" s="48">
        <v>1</v>
      </c>
      <c r="J49" s="56"/>
      <c r="K49" s="57"/>
      <c r="L49" s="48">
        <v>1</v>
      </c>
      <c r="M49" s="63"/>
      <c r="N49" s="57"/>
      <c r="O49" s="20">
        <f t="shared" si="29"/>
        <v>3</v>
      </c>
      <c r="P49" s="20">
        <f t="shared" si="30"/>
        <v>5</v>
      </c>
      <c r="Q49" s="20">
        <f t="shared" si="31"/>
        <v>1961</v>
      </c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57" t="s">
        <v>138</v>
      </c>
      <c r="B50" s="57" t="s">
        <v>72</v>
      </c>
      <c r="C50" s="57" t="s">
        <v>50</v>
      </c>
      <c r="D50" s="57"/>
      <c r="E50" s="84">
        <v>1</v>
      </c>
      <c r="G50" s="35">
        <v>22528</v>
      </c>
      <c r="H50" s="35"/>
      <c r="I50" s="48">
        <v>1</v>
      </c>
      <c r="J50" s="56"/>
      <c r="K50" s="57"/>
      <c r="L50" s="48">
        <v>1</v>
      </c>
      <c r="M50" s="63"/>
      <c r="N50" s="57"/>
      <c r="O50" s="20">
        <f t="shared" si="29"/>
        <v>1</v>
      </c>
      <c r="P50" s="20">
        <f t="shared" si="30"/>
        <v>9</v>
      </c>
      <c r="Q50" s="20">
        <f t="shared" si="31"/>
        <v>1961</v>
      </c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57" t="s">
        <v>138</v>
      </c>
      <c r="B51" s="57" t="s">
        <v>72</v>
      </c>
      <c r="C51" s="57" t="s">
        <v>50</v>
      </c>
      <c r="D51" s="57"/>
      <c r="E51" s="84">
        <v>1</v>
      </c>
      <c r="G51" s="35">
        <v>22787</v>
      </c>
      <c r="H51" s="35"/>
      <c r="I51" s="48">
        <v>1</v>
      </c>
      <c r="J51" s="56"/>
      <c r="K51" s="57"/>
      <c r="L51" s="48">
        <v>1</v>
      </c>
      <c r="M51" s="63"/>
      <c r="N51" s="57"/>
      <c r="O51" s="20">
        <f t="shared" si="29"/>
        <v>3</v>
      </c>
      <c r="P51" s="20">
        <f t="shared" si="30"/>
        <v>5</v>
      </c>
      <c r="Q51" s="20">
        <f t="shared" si="31"/>
        <v>1962</v>
      </c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 t="s">
        <v>138</v>
      </c>
      <c r="B52" s="21" t="s">
        <v>79</v>
      </c>
      <c r="C52" s="21" t="s">
        <v>294</v>
      </c>
      <c r="D52" s="21" t="s">
        <v>295</v>
      </c>
      <c r="E52" s="20">
        <v>2</v>
      </c>
      <c r="F52" s="90" t="s">
        <v>237</v>
      </c>
      <c r="G52" s="35">
        <v>22874</v>
      </c>
      <c r="H52" s="35"/>
      <c r="I52" s="48">
        <v>1</v>
      </c>
      <c r="J52" s="56"/>
      <c r="K52" s="21"/>
      <c r="L52" s="48">
        <v>1</v>
      </c>
      <c r="M52" s="43"/>
      <c r="N52" s="21"/>
      <c r="O52" s="20">
        <f t="shared" si="29"/>
        <v>2</v>
      </c>
      <c r="P52" s="20">
        <f t="shared" si="30"/>
        <v>8</v>
      </c>
      <c r="Q52" s="20">
        <f t="shared" si="31"/>
        <v>1962</v>
      </c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57" t="s">
        <v>138</v>
      </c>
      <c r="B53" s="57" t="s">
        <v>72</v>
      </c>
      <c r="C53" s="57" t="s">
        <v>50</v>
      </c>
      <c r="D53" s="57"/>
      <c r="E53" s="84">
        <v>1</v>
      </c>
      <c r="G53" s="35">
        <v>22879</v>
      </c>
      <c r="H53" s="35"/>
      <c r="I53" s="48">
        <v>1</v>
      </c>
      <c r="J53" s="56"/>
      <c r="K53" s="57"/>
      <c r="L53" s="48">
        <v>1</v>
      </c>
      <c r="M53" s="63"/>
      <c r="N53" s="57"/>
      <c r="O53" s="20">
        <f t="shared" si="29"/>
        <v>3</v>
      </c>
      <c r="P53" s="20">
        <f t="shared" si="30"/>
        <v>8</v>
      </c>
      <c r="Q53" s="20">
        <f t="shared" si="31"/>
        <v>1962</v>
      </c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57" t="s">
        <v>138</v>
      </c>
      <c r="B54" s="57" t="s">
        <v>72</v>
      </c>
      <c r="C54" s="57" t="s">
        <v>50</v>
      </c>
      <c r="D54" s="57"/>
      <c r="E54" s="84">
        <v>1</v>
      </c>
      <c r="G54" s="35">
        <v>22883</v>
      </c>
      <c r="H54" s="35"/>
      <c r="I54" s="48">
        <v>1</v>
      </c>
      <c r="J54" s="56"/>
      <c r="K54" s="57"/>
      <c r="L54" s="48">
        <v>1</v>
      </c>
      <c r="M54" s="63"/>
      <c r="N54" s="57"/>
      <c r="O54" s="20">
        <f t="shared" si="29"/>
        <v>3</v>
      </c>
      <c r="P54" s="20">
        <f t="shared" si="30"/>
        <v>8</v>
      </c>
      <c r="Q54" s="20">
        <f t="shared" si="31"/>
        <v>1962</v>
      </c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57" t="s">
        <v>138</v>
      </c>
      <c r="B55" s="57" t="s">
        <v>72</v>
      </c>
      <c r="C55" s="57" t="s">
        <v>50</v>
      </c>
      <c r="D55" s="57"/>
      <c r="E55" s="84">
        <v>1</v>
      </c>
      <c r="G55" s="35">
        <v>22918</v>
      </c>
      <c r="H55" s="35"/>
      <c r="I55" s="48">
        <v>1</v>
      </c>
      <c r="J55" s="56"/>
      <c r="K55" s="57"/>
      <c r="L55" s="48">
        <v>1</v>
      </c>
      <c r="M55" s="63"/>
      <c r="N55" s="57"/>
      <c r="O55" s="20">
        <f t="shared" si="29"/>
        <v>3</v>
      </c>
      <c r="P55" s="20">
        <f t="shared" si="30"/>
        <v>9</v>
      </c>
      <c r="Q55" s="20">
        <f t="shared" si="31"/>
        <v>1962</v>
      </c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57" t="s">
        <v>138</v>
      </c>
      <c r="B56" s="57" t="s">
        <v>72</v>
      </c>
      <c r="C56" s="57" t="s">
        <v>50</v>
      </c>
      <c r="D56" s="57"/>
      <c r="E56" s="84">
        <v>1</v>
      </c>
      <c r="G56" s="35">
        <v>22928</v>
      </c>
      <c r="H56" s="35">
        <v>22940</v>
      </c>
      <c r="I56" s="48">
        <v>1</v>
      </c>
      <c r="J56" s="56"/>
      <c r="K56" s="57"/>
      <c r="L56" s="48">
        <v>1</v>
      </c>
      <c r="M56" s="63"/>
      <c r="N56" s="57"/>
      <c r="O56" s="20">
        <f t="shared" si="29"/>
        <v>1</v>
      </c>
      <c r="P56" s="20">
        <f t="shared" si="30"/>
        <v>10</v>
      </c>
      <c r="Q56" s="20">
        <f t="shared" si="31"/>
        <v>1962</v>
      </c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 t="s">
        <v>138</v>
      </c>
      <c r="B57" s="21" t="s">
        <v>72</v>
      </c>
      <c r="C57" s="21" t="s">
        <v>50</v>
      </c>
      <c r="D57" s="21"/>
      <c r="E57" s="20">
        <v>1</v>
      </c>
      <c r="F57" s="90"/>
      <c r="G57" s="35">
        <v>23156</v>
      </c>
      <c r="H57" s="35"/>
      <c r="I57" s="48">
        <v>1</v>
      </c>
      <c r="J57" s="56"/>
      <c r="K57" s="21"/>
      <c r="L57" s="48">
        <v>1</v>
      </c>
      <c r="M57" s="43"/>
      <c r="N57" s="21"/>
      <c r="O57" s="20">
        <f t="shared" si="29"/>
        <v>3</v>
      </c>
      <c r="P57" s="20">
        <f t="shared" si="30"/>
        <v>5</v>
      </c>
      <c r="Q57" s="20">
        <f t="shared" si="31"/>
        <v>1963</v>
      </c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 t="s">
        <v>138</v>
      </c>
      <c r="B58" s="21" t="s">
        <v>72</v>
      </c>
      <c r="C58" s="21" t="s">
        <v>50</v>
      </c>
      <c r="D58" s="21"/>
      <c r="E58" s="20">
        <v>1</v>
      </c>
      <c r="F58" s="90"/>
      <c r="G58" s="35">
        <v>23170</v>
      </c>
      <c r="H58" s="35"/>
      <c r="I58" s="48">
        <v>1</v>
      </c>
      <c r="J58" s="56"/>
      <c r="K58" s="21"/>
      <c r="L58" s="48">
        <v>1</v>
      </c>
      <c r="M58" s="43"/>
      <c r="N58" s="21"/>
      <c r="O58" s="20">
        <f t="shared" si="29"/>
        <v>1</v>
      </c>
      <c r="P58" s="20">
        <f t="shared" si="30"/>
        <v>6</v>
      </c>
      <c r="Q58" s="20">
        <f t="shared" si="31"/>
        <v>1963</v>
      </c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 t="s">
        <v>138</v>
      </c>
      <c r="B59" s="21" t="s">
        <v>72</v>
      </c>
      <c r="C59" s="21" t="s">
        <v>50</v>
      </c>
      <c r="D59" s="21"/>
      <c r="E59" s="20">
        <v>1</v>
      </c>
      <c r="F59" s="90"/>
      <c r="G59" s="35">
        <v>23241</v>
      </c>
      <c r="H59" s="35"/>
      <c r="I59" s="48">
        <v>1</v>
      </c>
      <c r="J59" s="56"/>
      <c r="K59" s="21"/>
      <c r="L59" s="48">
        <v>1</v>
      </c>
      <c r="M59" s="43"/>
      <c r="N59" s="21"/>
      <c r="O59" s="20">
        <f t="shared" si="29"/>
        <v>2</v>
      </c>
      <c r="P59" s="20">
        <f t="shared" si="30"/>
        <v>8</v>
      </c>
      <c r="Q59" s="20">
        <f t="shared" si="31"/>
        <v>1963</v>
      </c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 t="s">
        <v>138</v>
      </c>
      <c r="B60" s="21" t="s">
        <v>72</v>
      </c>
      <c r="C60" s="21" t="s">
        <v>50</v>
      </c>
      <c r="D60" s="21"/>
      <c r="E60" s="20">
        <v>1</v>
      </c>
      <c r="F60" s="90"/>
      <c r="G60" s="35">
        <v>23246</v>
      </c>
      <c r="H60" s="35"/>
      <c r="I60" s="48">
        <v>1</v>
      </c>
      <c r="J60" s="56"/>
      <c r="K60" s="21"/>
      <c r="L60" s="48">
        <v>1</v>
      </c>
      <c r="M60" s="43"/>
      <c r="N60" s="21"/>
      <c r="O60" s="20">
        <f t="shared" si="29"/>
        <v>3</v>
      </c>
      <c r="P60" s="20">
        <f t="shared" si="30"/>
        <v>8</v>
      </c>
      <c r="Q60" s="20">
        <f t="shared" si="31"/>
        <v>1963</v>
      </c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 t="s">
        <v>138</v>
      </c>
      <c r="B61" s="21" t="s">
        <v>81</v>
      </c>
      <c r="C61" s="21" t="s">
        <v>157</v>
      </c>
      <c r="D61" s="21"/>
      <c r="E61" s="20">
        <v>1</v>
      </c>
      <c r="F61" s="90"/>
      <c r="G61" s="35">
        <v>23259</v>
      </c>
      <c r="H61" s="35"/>
      <c r="I61" s="48">
        <v>1</v>
      </c>
      <c r="J61" s="56"/>
      <c r="K61" s="21"/>
      <c r="L61" s="48">
        <v>1</v>
      </c>
      <c r="M61" s="43"/>
      <c r="N61" s="21"/>
      <c r="O61" s="20">
        <f t="shared" si="29"/>
        <v>1</v>
      </c>
      <c r="P61" s="20">
        <f t="shared" si="30"/>
        <v>9</v>
      </c>
      <c r="Q61" s="20">
        <f t="shared" si="31"/>
        <v>1963</v>
      </c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 t="s">
        <v>138</v>
      </c>
      <c r="B62" s="21" t="s">
        <v>72</v>
      </c>
      <c r="C62" s="21" t="s">
        <v>50</v>
      </c>
      <c r="D62" s="21"/>
      <c r="E62" s="20">
        <v>1</v>
      </c>
      <c r="F62" s="90"/>
      <c r="G62" s="35">
        <v>23294</v>
      </c>
      <c r="H62" s="35"/>
      <c r="I62" s="48">
        <v>1</v>
      </c>
      <c r="J62" s="56"/>
      <c r="K62" s="21"/>
      <c r="L62" s="48">
        <v>1</v>
      </c>
      <c r="M62" s="43"/>
      <c r="N62" s="21"/>
      <c r="O62" s="20">
        <f t="shared" si="29"/>
        <v>1</v>
      </c>
      <c r="P62" s="20">
        <f t="shared" si="30"/>
        <v>10</v>
      </c>
      <c r="Q62" s="20">
        <f t="shared" si="31"/>
        <v>1963</v>
      </c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 t="s">
        <v>138</v>
      </c>
      <c r="B63" s="21" t="s">
        <v>72</v>
      </c>
      <c r="C63" s="21" t="s">
        <v>50</v>
      </c>
      <c r="D63" s="21"/>
      <c r="E63" s="20">
        <v>1</v>
      </c>
      <c r="F63" s="90"/>
      <c r="G63" s="35">
        <v>23493</v>
      </c>
      <c r="H63" s="35"/>
      <c r="I63" s="48">
        <v>1</v>
      </c>
      <c r="J63" s="56"/>
      <c r="K63" s="21"/>
      <c r="L63" s="48">
        <v>1</v>
      </c>
      <c r="M63" s="43"/>
      <c r="N63" s="21"/>
      <c r="O63" s="20">
        <f t="shared" si="29"/>
        <v>3</v>
      </c>
      <c r="P63" s="20">
        <f t="shared" si="30"/>
        <v>4</v>
      </c>
      <c r="Q63" s="20">
        <f t="shared" si="31"/>
        <v>1964</v>
      </c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 t="s">
        <v>138</v>
      </c>
      <c r="B64" s="21" t="s">
        <v>72</v>
      </c>
      <c r="C64" s="21" t="s">
        <v>50</v>
      </c>
      <c r="D64" s="21"/>
      <c r="E64" s="20">
        <v>1</v>
      </c>
      <c r="F64" s="90"/>
      <c r="G64" s="35">
        <v>23623</v>
      </c>
      <c r="H64" s="35"/>
      <c r="I64" s="48">
        <v>1</v>
      </c>
      <c r="J64" s="56"/>
      <c r="K64" s="21"/>
      <c r="L64" s="48">
        <v>1</v>
      </c>
      <c r="M64" s="43"/>
      <c r="N64" s="21"/>
      <c r="O64" s="20">
        <f t="shared" si="29"/>
        <v>1</v>
      </c>
      <c r="P64" s="20">
        <f t="shared" si="30"/>
        <v>9</v>
      </c>
      <c r="Q64" s="20">
        <f t="shared" si="31"/>
        <v>1964</v>
      </c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21" t="s">
        <v>138</v>
      </c>
      <c r="B65" s="21" t="s">
        <v>72</v>
      </c>
      <c r="C65" s="21" t="s">
        <v>50</v>
      </c>
      <c r="D65" s="21"/>
      <c r="E65" s="20">
        <v>1</v>
      </c>
      <c r="F65" s="90"/>
      <c r="G65" s="35">
        <v>23639</v>
      </c>
      <c r="H65" s="35"/>
      <c r="I65" s="48">
        <v>1</v>
      </c>
      <c r="J65" s="56"/>
      <c r="K65" s="21"/>
      <c r="L65" s="48">
        <v>1</v>
      </c>
      <c r="M65" s="43"/>
      <c r="N65" s="21"/>
      <c r="O65" s="20">
        <f t="shared" si="29"/>
        <v>2</v>
      </c>
      <c r="P65" s="20">
        <f t="shared" si="30"/>
        <v>9</v>
      </c>
      <c r="Q65" s="20">
        <f t="shared" si="31"/>
        <v>1964</v>
      </c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21" t="s">
        <v>138</v>
      </c>
      <c r="B66" s="21" t="s">
        <v>72</v>
      </c>
      <c r="C66" s="21" t="s">
        <v>50</v>
      </c>
      <c r="D66" s="21"/>
      <c r="E66" s="20">
        <v>1</v>
      </c>
      <c r="F66" s="90"/>
      <c r="G66" s="35">
        <v>23646</v>
      </c>
      <c r="H66" s="35"/>
      <c r="I66" s="48">
        <v>1</v>
      </c>
      <c r="J66" s="56"/>
      <c r="K66" s="21"/>
      <c r="L66" s="48">
        <v>1</v>
      </c>
      <c r="M66" s="43"/>
      <c r="N66" s="21"/>
      <c r="O66" s="20">
        <f t="shared" si="29"/>
        <v>3</v>
      </c>
      <c r="P66" s="20">
        <f t="shared" si="30"/>
        <v>9</v>
      </c>
      <c r="Q66" s="20">
        <f t="shared" si="31"/>
        <v>1964</v>
      </c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DC66" s="23" t="str">
        <f t="shared" ref="DC66:DC97" si="61">IF(Q66=1977,IF($E66=0,"",$E66),"")</f>
        <v/>
      </c>
      <c r="DD66" s="23" t="str">
        <f t="shared" ref="DD66:DD97" si="62">IF(Q66=1978,IF($E66=0,"",$E66),"")</f>
        <v/>
      </c>
      <c r="DE66" s="23" t="str">
        <f t="shared" ref="DE66:DE97" si="63">IF(Q66=1979,IF($E66=0,"",$E66),"")</f>
        <v/>
      </c>
      <c r="DF66" s="23" t="str">
        <f t="shared" ref="DF66:DF97" si="64">IF(Q66=1980,IF($E66=0,"",$E66),"")</f>
        <v/>
      </c>
      <c r="DG66" s="23" t="str">
        <f t="shared" ref="DG66:DG97" si="65">IF(Q66=1981,IF($E66=0,"",$E66),"")</f>
        <v/>
      </c>
      <c r="DH66" s="23" t="str">
        <f t="shared" ref="DH66:DH97" si="66">IF(Q66=1982,IF($E66=0,"",$E66),"")</f>
        <v/>
      </c>
      <c r="DI66" s="23" t="str">
        <f t="shared" ref="DI66:DI97" si="67">IF(Q66=1983,IF($E66=0,"",$E66),"")</f>
        <v/>
      </c>
      <c r="DJ66" s="23" t="str">
        <f t="shared" ref="DJ66:DJ97" si="68">IF(Q66=1984,IF($E66=0,"",$E66),"")</f>
        <v/>
      </c>
      <c r="DK66" s="23" t="str">
        <f t="shared" ref="DK66:DK97" si="69">IF(Q66=1985,IF($E66=0,"",$E66),"")</f>
        <v/>
      </c>
      <c r="DL66" s="23" t="str">
        <f t="shared" ref="DL66:DL97" si="70">IF(Q66=1986,IF($E66=0,"",$E66),"")</f>
        <v/>
      </c>
      <c r="DM66" s="23" t="str">
        <f t="shared" ref="DM66:DM97" si="71">IF(Q66=1987,IF($E66=0,"",$E66),"")</f>
        <v/>
      </c>
      <c r="DN66" s="23" t="str">
        <f t="shared" ref="DN66:DN97" si="72">IF(Q66=1988,IF($E66=0,"",$E66),"")</f>
        <v/>
      </c>
      <c r="DO66" s="23" t="str">
        <f t="shared" ref="DO66:DO97" si="73">IF(Q66=1989,IF($E66=0,"",$E66),"")</f>
        <v/>
      </c>
      <c r="DP66" s="23" t="str">
        <f t="shared" ref="DP66:DP97" si="74">IF(Q66=1990,IF($E66=0,"",$E66),"")</f>
        <v/>
      </c>
      <c r="DQ66" s="23" t="str">
        <f t="shared" ref="DQ66:DQ97" si="75">IF(Q66=1991,IF($E66=0,"",$E66),"")</f>
        <v/>
      </c>
      <c r="DR66" s="23" t="str">
        <f t="shared" ref="DR66:DR97" si="76">IF(Q66=1992,IF($E66=0,"",$E66),"")</f>
        <v/>
      </c>
      <c r="DS66" s="23" t="str">
        <f t="shared" ref="DS66:DS97" si="77">IF(Q66=1993,IF($E66=0,"",$E66),"")</f>
        <v/>
      </c>
      <c r="DT66" s="23" t="str">
        <f t="shared" ref="DT66:DT97" si="78">IF(Q66=1994,IF($E66=0,"",$E66),"")</f>
        <v/>
      </c>
      <c r="DU66" s="23" t="str">
        <f t="shared" ref="DU66:DU97" si="79">IF(Q66=1995,IF($E66=0,"",$E66),"")</f>
        <v/>
      </c>
      <c r="DV66" s="23" t="str">
        <f t="shared" ref="DV66:DV97" si="80">IF(Q66=1996,IF($E66=0,"",$E66),"")</f>
        <v/>
      </c>
      <c r="DW66" s="23" t="str">
        <f t="shared" ref="DW66:DW97" si="81">IF(Q66=1997,IF($E66=0,"",$E66),"")</f>
        <v/>
      </c>
      <c r="DX66" s="23" t="str">
        <f t="shared" ref="DX66:DX97" si="82">IF(Q66=1998,IF($E66=0,"",$E66),"")</f>
        <v/>
      </c>
      <c r="DY66" s="23" t="str">
        <f t="shared" ref="DY66:DY97" si="83">IF(Q66=1999,IF($E66=0,"",$E66),"")</f>
        <v/>
      </c>
      <c r="DZ66" s="23" t="str">
        <f t="shared" ref="DZ66:DZ97" si="84">IF(Q66=2000,IF($E66=0,"",$E66),"")</f>
        <v/>
      </c>
      <c r="EA66" s="23" t="str">
        <f t="shared" ref="EA66:EA97" si="85">IF(Q66=2001,IF($E66=0,"",$E66),"")</f>
        <v/>
      </c>
      <c r="EB66" s="23" t="str">
        <f t="shared" ref="EB66:EB97" si="86">IF(Q66=2002,IF($E66=0,"",$E66),"")</f>
        <v/>
      </c>
      <c r="EC66" s="23" t="str">
        <f t="shared" ref="EC66:EC97" si="87">IF(Q66=2003,IF($E66=0,"",$E66),"")</f>
        <v/>
      </c>
      <c r="ED66" s="23" t="str">
        <f t="shared" ref="ED66:ED97" si="88">IF(Q66=2004,IF($E66=0,"",$E66),"")</f>
        <v/>
      </c>
      <c r="EE66" s="23" t="str">
        <f t="shared" ref="EE66:EE97" si="89">IF(Q66=2005,IF($E66=0,"",$E66),"")</f>
        <v/>
      </c>
    </row>
    <row r="67" spans="1:135" ht="11.25" customHeight="1">
      <c r="A67" s="21" t="s">
        <v>138</v>
      </c>
      <c r="B67" s="21" t="s">
        <v>72</v>
      </c>
      <c r="C67" s="21" t="s">
        <v>50</v>
      </c>
      <c r="D67" s="21"/>
      <c r="E67" s="20">
        <v>1</v>
      </c>
      <c r="F67" s="90"/>
      <c r="G67" s="35">
        <v>23654</v>
      </c>
      <c r="H67" s="35"/>
      <c r="I67" s="48">
        <v>1</v>
      </c>
      <c r="J67" s="56"/>
      <c r="K67" s="21"/>
      <c r="L67" s="48">
        <v>1</v>
      </c>
      <c r="M67" s="43"/>
      <c r="N67" s="21"/>
      <c r="O67" s="20">
        <f t="shared" si="29"/>
        <v>1</v>
      </c>
      <c r="P67" s="20">
        <f t="shared" si="30"/>
        <v>10</v>
      </c>
      <c r="Q67" s="20">
        <f t="shared" si="31"/>
        <v>1964</v>
      </c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DC67" s="23" t="str">
        <f t="shared" si="61"/>
        <v/>
      </c>
      <c r="DD67" s="23" t="str">
        <f t="shared" si="62"/>
        <v/>
      </c>
      <c r="DE67" s="23" t="str">
        <f t="shared" si="63"/>
        <v/>
      </c>
      <c r="DF67" s="23" t="str">
        <f t="shared" si="64"/>
        <v/>
      </c>
      <c r="DG67" s="23" t="str">
        <f t="shared" si="65"/>
        <v/>
      </c>
      <c r="DH67" s="23" t="str">
        <f t="shared" si="66"/>
        <v/>
      </c>
      <c r="DI67" s="23" t="str">
        <f t="shared" si="67"/>
        <v/>
      </c>
      <c r="DJ67" s="23" t="str">
        <f t="shared" si="68"/>
        <v/>
      </c>
      <c r="DK67" s="23" t="str">
        <f t="shared" si="69"/>
        <v/>
      </c>
      <c r="DL67" s="23" t="str">
        <f t="shared" si="70"/>
        <v/>
      </c>
      <c r="DM67" s="23" t="str">
        <f t="shared" si="71"/>
        <v/>
      </c>
      <c r="DN67" s="23" t="str">
        <f t="shared" si="72"/>
        <v/>
      </c>
      <c r="DO67" s="23" t="str">
        <f t="shared" si="73"/>
        <v/>
      </c>
      <c r="DP67" s="23" t="str">
        <f t="shared" si="74"/>
        <v/>
      </c>
      <c r="DQ67" s="23" t="str">
        <f t="shared" si="75"/>
        <v/>
      </c>
      <c r="DR67" s="23" t="str">
        <f t="shared" si="76"/>
        <v/>
      </c>
      <c r="DS67" s="23" t="str">
        <f t="shared" si="77"/>
        <v/>
      </c>
      <c r="DT67" s="23" t="str">
        <f t="shared" si="78"/>
        <v/>
      </c>
      <c r="DU67" s="23" t="str">
        <f t="shared" si="79"/>
        <v/>
      </c>
      <c r="DV67" s="23" t="str">
        <f t="shared" si="80"/>
        <v/>
      </c>
      <c r="DW67" s="23" t="str">
        <f t="shared" si="81"/>
        <v/>
      </c>
      <c r="DX67" s="23" t="str">
        <f t="shared" si="82"/>
        <v/>
      </c>
      <c r="DY67" s="23" t="str">
        <f t="shared" si="83"/>
        <v/>
      </c>
      <c r="DZ67" s="23" t="str">
        <f t="shared" si="84"/>
        <v/>
      </c>
      <c r="EA67" s="23" t="str">
        <f t="shared" si="85"/>
        <v/>
      </c>
      <c r="EB67" s="23" t="str">
        <f t="shared" si="86"/>
        <v/>
      </c>
      <c r="EC67" s="23" t="str">
        <f t="shared" si="87"/>
        <v/>
      </c>
      <c r="ED67" s="23" t="str">
        <f t="shared" si="88"/>
        <v/>
      </c>
      <c r="EE67" s="23" t="str">
        <f t="shared" si="89"/>
        <v/>
      </c>
    </row>
    <row r="68" spans="1:135" ht="11.25" customHeight="1">
      <c r="A68" s="21" t="s">
        <v>138</v>
      </c>
      <c r="B68" s="21" t="s">
        <v>72</v>
      </c>
      <c r="C68" s="21" t="s">
        <v>50</v>
      </c>
      <c r="D68" s="21"/>
      <c r="E68" s="64">
        <v>1</v>
      </c>
      <c r="F68" s="90"/>
      <c r="G68" s="35">
        <v>23868</v>
      </c>
      <c r="H68" s="35"/>
      <c r="I68" s="48">
        <v>1</v>
      </c>
      <c r="J68" s="56"/>
      <c r="K68" s="21"/>
      <c r="L68" s="48">
        <v>1</v>
      </c>
      <c r="M68" s="43"/>
      <c r="N68" s="21"/>
      <c r="O68" s="20">
        <f t="shared" ref="O68:O131" si="90">IF(DAY(G68)&lt;=10,1,IF(DAY(G68)&gt;20,3,2))</f>
        <v>1</v>
      </c>
      <c r="P68" s="20">
        <f t="shared" ref="P68:P131" si="91">MONTH(G68)</f>
        <v>5</v>
      </c>
      <c r="Q68" s="20">
        <f t="shared" ref="Q68:Q131" si="92">YEAR(G68)</f>
        <v>1965</v>
      </c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DC68" s="23" t="str">
        <f t="shared" si="61"/>
        <v/>
      </c>
      <c r="DD68" s="23" t="str">
        <f t="shared" si="62"/>
        <v/>
      </c>
      <c r="DE68" s="23" t="str">
        <f t="shared" si="63"/>
        <v/>
      </c>
      <c r="DF68" s="23" t="str">
        <f t="shared" si="64"/>
        <v/>
      </c>
      <c r="DG68" s="23" t="str">
        <f t="shared" si="65"/>
        <v/>
      </c>
      <c r="DH68" s="23" t="str">
        <f t="shared" si="66"/>
        <v/>
      </c>
      <c r="DI68" s="23" t="str">
        <f t="shared" si="67"/>
        <v/>
      </c>
      <c r="DJ68" s="23" t="str">
        <f t="shared" si="68"/>
        <v/>
      </c>
      <c r="DK68" s="23" t="str">
        <f t="shared" si="69"/>
        <v/>
      </c>
      <c r="DL68" s="23" t="str">
        <f t="shared" si="70"/>
        <v/>
      </c>
      <c r="DM68" s="23" t="str">
        <f t="shared" si="71"/>
        <v/>
      </c>
      <c r="DN68" s="23" t="str">
        <f t="shared" si="72"/>
        <v/>
      </c>
      <c r="DO68" s="23" t="str">
        <f t="shared" si="73"/>
        <v/>
      </c>
      <c r="DP68" s="23" t="str">
        <f t="shared" si="74"/>
        <v/>
      </c>
      <c r="DQ68" s="23" t="str">
        <f t="shared" si="75"/>
        <v/>
      </c>
      <c r="DR68" s="23" t="str">
        <f t="shared" si="76"/>
        <v/>
      </c>
      <c r="DS68" s="23" t="str">
        <f t="shared" si="77"/>
        <v/>
      </c>
      <c r="DT68" s="23" t="str">
        <f t="shared" si="78"/>
        <v/>
      </c>
      <c r="DU68" s="23" t="str">
        <f t="shared" si="79"/>
        <v/>
      </c>
      <c r="DV68" s="23" t="str">
        <f t="shared" si="80"/>
        <v/>
      </c>
      <c r="DW68" s="23" t="str">
        <f t="shared" si="81"/>
        <v/>
      </c>
      <c r="DX68" s="23" t="str">
        <f t="shared" si="82"/>
        <v/>
      </c>
      <c r="DY68" s="23" t="str">
        <f t="shared" si="83"/>
        <v/>
      </c>
      <c r="DZ68" s="23" t="str">
        <f t="shared" si="84"/>
        <v/>
      </c>
      <c r="EA68" s="23" t="str">
        <f t="shared" si="85"/>
        <v/>
      </c>
      <c r="EB68" s="23" t="str">
        <f t="shared" si="86"/>
        <v/>
      </c>
      <c r="EC68" s="23" t="str">
        <f t="shared" si="87"/>
        <v/>
      </c>
      <c r="ED68" s="23" t="str">
        <f t="shared" si="88"/>
        <v/>
      </c>
      <c r="EE68" s="23" t="str">
        <f t="shared" si="89"/>
        <v/>
      </c>
    </row>
    <row r="69" spans="1:135" ht="11.25" customHeight="1">
      <c r="A69" s="21" t="s">
        <v>138</v>
      </c>
      <c r="B69" s="21" t="s">
        <v>72</v>
      </c>
      <c r="C69" s="21" t="s">
        <v>50</v>
      </c>
      <c r="D69" s="21"/>
      <c r="E69" s="20">
        <v>5</v>
      </c>
      <c r="F69" s="90"/>
      <c r="G69" s="35">
        <v>23989</v>
      </c>
      <c r="H69" s="35">
        <v>23998</v>
      </c>
      <c r="I69" s="48">
        <v>1</v>
      </c>
      <c r="J69" s="56"/>
      <c r="K69" s="21" t="s">
        <v>297</v>
      </c>
      <c r="L69" s="48">
        <v>1</v>
      </c>
      <c r="M69" s="43"/>
      <c r="N69" s="21"/>
      <c r="O69" s="20">
        <f t="shared" si="90"/>
        <v>1</v>
      </c>
      <c r="P69" s="20">
        <f t="shared" si="91"/>
        <v>9</v>
      </c>
      <c r="Q69" s="20">
        <f t="shared" si="92"/>
        <v>1965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DC69" s="23" t="str">
        <f t="shared" si="61"/>
        <v/>
      </c>
      <c r="DD69" s="23" t="str">
        <f t="shared" si="62"/>
        <v/>
      </c>
      <c r="DE69" s="23" t="str">
        <f t="shared" si="63"/>
        <v/>
      </c>
      <c r="DF69" s="23" t="str">
        <f t="shared" si="64"/>
        <v/>
      </c>
      <c r="DG69" s="23" t="str">
        <f t="shared" si="65"/>
        <v/>
      </c>
      <c r="DH69" s="23" t="str">
        <f t="shared" si="66"/>
        <v/>
      </c>
      <c r="DI69" s="23" t="str">
        <f t="shared" si="67"/>
        <v/>
      </c>
      <c r="DJ69" s="23" t="str">
        <f t="shared" si="68"/>
        <v/>
      </c>
      <c r="DK69" s="23" t="str">
        <f t="shared" si="69"/>
        <v/>
      </c>
      <c r="DL69" s="23" t="str">
        <f t="shared" si="70"/>
        <v/>
      </c>
      <c r="DM69" s="23" t="str">
        <f t="shared" si="71"/>
        <v/>
      </c>
      <c r="DN69" s="23" t="str">
        <f t="shared" si="72"/>
        <v/>
      </c>
      <c r="DO69" s="23" t="str">
        <f t="shared" si="73"/>
        <v/>
      </c>
      <c r="DP69" s="23" t="str">
        <f t="shared" si="74"/>
        <v/>
      </c>
      <c r="DQ69" s="23" t="str">
        <f t="shared" si="75"/>
        <v/>
      </c>
      <c r="DR69" s="23" t="str">
        <f t="shared" si="76"/>
        <v/>
      </c>
      <c r="DS69" s="23" t="str">
        <f t="shared" si="77"/>
        <v/>
      </c>
      <c r="DT69" s="23" t="str">
        <f t="shared" si="78"/>
        <v/>
      </c>
      <c r="DU69" s="23" t="str">
        <f t="shared" si="79"/>
        <v/>
      </c>
      <c r="DV69" s="23" t="str">
        <f t="shared" si="80"/>
        <v/>
      </c>
      <c r="DW69" s="23" t="str">
        <f t="shared" si="81"/>
        <v/>
      </c>
      <c r="DX69" s="23" t="str">
        <f t="shared" si="82"/>
        <v/>
      </c>
      <c r="DY69" s="23" t="str">
        <f t="shared" si="83"/>
        <v/>
      </c>
      <c r="DZ69" s="23" t="str">
        <f t="shared" si="84"/>
        <v/>
      </c>
      <c r="EA69" s="23" t="str">
        <f t="shared" si="85"/>
        <v/>
      </c>
      <c r="EB69" s="23" t="str">
        <f t="shared" si="86"/>
        <v/>
      </c>
      <c r="EC69" s="23" t="str">
        <f t="shared" si="87"/>
        <v/>
      </c>
      <c r="ED69" s="23" t="str">
        <f t="shared" si="88"/>
        <v/>
      </c>
      <c r="EE69" s="23" t="str">
        <f t="shared" si="89"/>
        <v/>
      </c>
    </row>
    <row r="70" spans="1:135" ht="11.25" customHeight="1">
      <c r="A70" s="21" t="s">
        <v>138</v>
      </c>
      <c r="B70" s="21" t="s">
        <v>74</v>
      </c>
      <c r="C70" s="21" t="s">
        <v>51</v>
      </c>
      <c r="D70" s="21"/>
      <c r="E70" s="20">
        <v>1</v>
      </c>
      <c r="F70" s="90"/>
      <c r="G70" s="35">
        <v>24011</v>
      </c>
      <c r="H70" s="35"/>
      <c r="I70" s="48">
        <v>1</v>
      </c>
      <c r="J70" s="56"/>
      <c r="K70" s="21"/>
      <c r="L70" s="48">
        <v>1</v>
      </c>
      <c r="M70" s="43"/>
      <c r="N70" s="21"/>
      <c r="O70" s="20">
        <f t="shared" si="90"/>
        <v>3</v>
      </c>
      <c r="P70" s="20">
        <f t="shared" si="91"/>
        <v>9</v>
      </c>
      <c r="Q70" s="20">
        <f t="shared" si="92"/>
        <v>1965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DC70" s="23" t="str">
        <f t="shared" si="61"/>
        <v/>
      </c>
      <c r="DD70" s="23" t="str">
        <f t="shared" si="62"/>
        <v/>
      </c>
      <c r="DE70" s="23" t="str">
        <f t="shared" si="63"/>
        <v/>
      </c>
      <c r="DF70" s="23" t="str">
        <f t="shared" si="64"/>
        <v/>
      </c>
      <c r="DG70" s="23" t="str">
        <f t="shared" si="65"/>
        <v/>
      </c>
      <c r="DH70" s="23" t="str">
        <f t="shared" si="66"/>
        <v/>
      </c>
      <c r="DI70" s="23" t="str">
        <f t="shared" si="67"/>
        <v/>
      </c>
      <c r="DJ70" s="23" t="str">
        <f t="shared" si="68"/>
        <v/>
      </c>
      <c r="DK70" s="23" t="str">
        <f t="shared" si="69"/>
        <v/>
      </c>
      <c r="DL70" s="23" t="str">
        <f t="shared" si="70"/>
        <v/>
      </c>
      <c r="DM70" s="23" t="str">
        <f t="shared" si="71"/>
        <v/>
      </c>
      <c r="DN70" s="23" t="str">
        <f t="shared" si="72"/>
        <v/>
      </c>
      <c r="DO70" s="23" t="str">
        <f t="shared" si="73"/>
        <v/>
      </c>
      <c r="DP70" s="23" t="str">
        <f t="shared" si="74"/>
        <v/>
      </c>
      <c r="DQ70" s="23" t="str">
        <f t="shared" si="75"/>
        <v/>
      </c>
      <c r="DR70" s="23" t="str">
        <f t="shared" si="76"/>
        <v/>
      </c>
      <c r="DS70" s="23" t="str">
        <f t="shared" si="77"/>
        <v/>
      </c>
      <c r="DT70" s="23" t="str">
        <f t="shared" si="78"/>
        <v/>
      </c>
      <c r="DU70" s="23" t="str">
        <f t="shared" si="79"/>
        <v/>
      </c>
      <c r="DV70" s="23" t="str">
        <f t="shared" si="80"/>
        <v/>
      </c>
      <c r="DW70" s="23" t="str">
        <f t="shared" si="81"/>
        <v/>
      </c>
      <c r="DX70" s="23" t="str">
        <f t="shared" si="82"/>
        <v/>
      </c>
      <c r="DY70" s="23" t="str">
        <f t="shared" si="83"/>
        <v/>
      </c>
      <c r="DZ70" s="23" t="str">
        <f t="shared" si="84"/>
        <v/>
      </c>
      <c r="EA70" s="23" t="str">
        <f t="shared" si="85"/>
        <v/>
      </c>
      <c r="EB70" s="23" t="str">
        <f t="shared" si="86"/>
        <v/>
      </c>
      <c r="EC70" s="23" t="str">
        <f t="shared" si="87"/>
        <v/>
      </c>
      <c r="ED70" s="23" t="str">
        <f t="shared" si="88"/>
        <v/>
      </c>
      <c r="EE70" s="23" t="str">
        <f t="shared" si="89"/>
        <v/>
      </c>
    </row>
    <row r="71" spans="1:135" ht="11.25" customHeight="1">
      <c r="A71" s="21" t="s">
        <v>138</v>
      </c>
      <c r="B71" s="21" t="s">
        <v>72</v>
      </c>
      <c r="C71" s="21" t="s">
        <v>50</v>
      </c>
      <c r="D71" s="21"/>
      <c r="E71" s="20">
        <v>4</v>
      </c>
      <c r="F71" s="90"/>
      <c r="G71" s="35">
        <v>24012</v>
      </c>
      <c r="H71" s="35"/>
      <c r="I71" s="48">
        <v>1</v>
      </c>
      <c r="J71" s="56"/>
      <c r="K71" s="21"/>
      <c r="L71" s="48">
        <v>1</v>
      </c>
      <c r="M71" s="43"/>
      <c r="N71" s="21"/>
      <c r="O71" s="20">
        <f t="shared" si="90"/>
        <v>3</v>
      </c>
      <c r="P71" s="20">
        <f t="shared" si="91"/>
        <v>9</v>
      </c>
      <c r="Q71" s="20">
        <f t="shared" si="92"/>
        <v>1965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 t="str">
        <f t="shared" si="68"/>
        <v/>
      </c>
      <c r="DK71" s="23" t="str">
        <f t="shared" si="69"/>
        <v/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 t="str">
        <f t="shared" si="86"/>
        <v/>
      </c>
      <c r="EC71" s="23" t="str">
        <f t="shared" si="87"/>
        <v/>
      </c>
      <c r="ED71" s="23" t="str">
        <f t="shared" si="88"/>
        <v/>
      </c>
      <c r="EE71" s="23" t="str">
        <f t="shared" si="89"/>
        <v/>
      </c>
    </row>
    <row r="72" spans="1:135" ht="11.25" customHeight="1">
      <c r="A72" s="21" t="s">
        <v>138</v>
      </c>
      <c r="B72" s="21" t="s">
        <v>78</v>
      </c>
      <c r="C72" s="21" t="s">
        <v>158</v>
      </c>
      <c r="D72" s="21"/>
      <c r="E72" s="20">
        <v>2</v>
      </c>
      <c r="F72" s="90"/>
      <c r="G72" s="35">
        <v>24016</v>
      </c>
      <c r="H72" s="35"/>
      <c r="I72" s="48">
        <v>1</v>
      </c>
      <c r="J72" s="56"/>
      <c r="K72" s="21"/>
      <c r="L72" s="48">
        <v>1</v>
      </c>
      <c r="M72" s="43"/>
      <c r="N72" s="21"/>
      <c r="O72" s="20">
        <f t="shared" si="90"/>
        <v>1</v>
      </c>
      <c r="P72" s="20">
        <f t="shared" si="91"/>
        <v>10</v>
      </c>
      <c r="Q72" s="20">
        <f t="shared" si="92"/>
        <v>1965</v>
      </c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 t="str">
        <f t="shared" si="68"/>
        <v/>
      </c>
      <c r="DK72" s="23" t="str">
        <f t="shared" si="69"/>
        <v/>
      </c>
      <c r="DL72" s="23" t="str">
        <f t="shared" si="70"/>
        <v/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 t="str">
        <f t="shared" si="87"/>
        <v/>
      </c>
      <c r="ED72" s="23" t="str">
        <f t="shared" si="88"/>
        <v/>
      </c>
      <c r="EE72" s="23" t="str">
        <f t="shared" si="89"/>
        <v/>
      </c>
    </row>
    <row r="73" spans="1:135" ht="11.25" customHeight="1">
      <c r="A73" s="21" t="s">
        <v>138</v>
      </c>
      <c r="B73" s="21" t="s">
        <v>81</v>
      </c>
      <c r="C73" s="21" t="s">
        <v>159</v>
      </c>
      <c r="D73" s="21" t="s">
        <v>171</v>
      </c>
      <c r="E73" s="20">
        <v>1</v>
      </c>
      <c r="F73" s="90"/>
      <c r="G73" s="35">
        <v>24016</v>
      </c>
      <c r="H73" s="35"/>
      <c r="I73" s="48">
        <v>1</v>
      </c>
      <c r="J73" s="56"/>
      <c r="K73" s="21"/>
      <c r="L73" s="48">
        <v>1</v>
      </c>
      <c r="M73" s="43"/>
      <c r="N73" s="21"/>
      <c r="O73" s="20">
        <f t="shared" si="90"/>
        <v>1</v>
      </c>
      <c r="P73" s="20">
        <f t="shared" si="91"/>
        <v>10</v>
      </c>
      <c r="Q73" s="20">
        <f t="shared" si="92"/>
        <v>1965</v>
      </c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 t="str">
        <f t="shared" si="68"/>
        <v/>
      </c>
      <c r="DK73" s="23" t="str">
        <f t="shared" si="69"/>
        <v/>
      </c>
      <c r="DL73" s="23" t="str">
        <f t="shared" si="70"/>
        <v/>
      </c>
      <c r="DM73" s="23" t="str">
        <f t="shared" si="71"/>
        <v/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 t="str">
        <f t="shared" si="88"/>
        <v/>
      </c>
      <c r="EE73" s="23" t="str">
        <f t="shared" si="89"/>
        <v/>
      </c>
    </row>
    <row r="74" spans="1:135" ht="11.25" customHeight="1">
      <c r="A74" s="21" t="s">
        <v>138</v>
      </c>
      <c r="B74" s="21" t="s">
        <v>72</v>
      </c>
      <c r="C74" s="21" t="s">
        <v>50</v>
      </c>
      <c r="D74" s="21"/>
      <c r="E74" s="20">
        <v>1</v>
      </c>
      <c r="F74" s="90"/>
      <c r="G74" s="35">
        <v>24021</v>
      </c>
      <c r="H74" s="35"/>
      <c r="I74" s="48">
        <v>1</v>
      </c>
      <c r="J74" s="56"/>
      <c r="K74" s="21"/>
      <c r="L74" s="48">
        <v>1</v>
      </c>
      <c r="M74" s="43"/>
      <c r="N74" s="21"/>
      <c r="O74" s="20">
        <f t="shared" si="90"/>
        <v>1</v>
      </c>
      <c r="P74" s="20">
        <f t="shared" si="91"/>
        <v>10</v>
      </c>
      <c r="Q74" s="20">
        <f t="shared" si="92"/>
        <v>1965</v>
      </c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 t="str">
        <f t="shared" si="68"/>
        <v/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 t="str">
        <f t="shared" si="72"/>
        <v/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 t="str">
        <f t="shared" si="89"/>
        <v/>
      </c>
    </row>
    <row r="75" spans="1:135" ht="11.25" customHeight="1">
      <c r="A75" s="21" t="s">
        <v>138</v>
      </c>
      <c r="B75" s="21" t="s">
        <v>72</v>
      </c>
      <c r="C75" s="21" t="s">
        <v>50</v>
      </c>
      <c r="D75" s="21"/>
      <c r="E75" s="20">
        <v>1</v>
      </c>
      <c r="F75" s="90"/>
      <c r="G75" s="35">
        <v>24025</v>
      </c>
      <c r="H75" s="35"/>
      <c r="I75" s="48">
        <v>1</v>
      </c>
      <c r="J75" s="56"/>
      <c r="K75" s="21"/>
      <c r="L75" s="48">
        <v>1</v>
      </c>
      <c r="M75" s="43"/>
      <c r="N75" s="21"/>
      <c r="O75" s="20">
        <f t="shared" si="90"/>
        <v>1</v>
      </c>
      <c r="P75" s="20">
        <f t="shared" si="91"/>
        <v>10</v>
      </c>
      <c r="Q75" s="20">
        <f t="shared" si="92"/>
        <v>1965</v>
      </c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 t="str">
        <f t="shared" si="68"/>
        <v/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 t="str">
        <f t="shared" si="72"/>
        <v/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 t="str">
        <f t="shared" si="89"/>
        <v/>
      </c>
    </row>
    <row r="76" spans="1:135" ht="11.25" customHeight="1">
      <c r="A76" s="21" t="s">
        <v>138</v>
      </c>
      <c r="B76" s="21" t="s">
        <v>81</v>
      </c>
      <c r="C76" s="21" t="s">
        <v>154</v>
      </c>
      <c r="D76" s="21"/>
      <c r="E76" s="20">
        <v>2</v>
      </c>
      <c r="F76" s="90"/>
      <c r="G76" s="35">
        <v>24220</v>
      </c>
      <c r="H76" s="35"/>
      <c r="I76" s="48">
        <v>1</v>
      </c>
      <c r="J76" s="56"/>
      <c r="K76" s="21"/>
      <c r="L76" s="48">
        <v>1</v>
      </c>
      <c r="M76" s="43"/>
      <c r="N76" s="21"/>
      <c r="O76" s="20">
        <f t="shared" si="90"/>
        <v>3</v>
      </c>
      <c r="P76" s="20">
        <f t="shared" si="91"/>
        <v>4</v>
      </c>
      <c r="Q76" s="20">
        <f t="shared" si="92"/>
        <v>1966</v>
      </c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 t="str">
        <f t="shared" si="68"/>
        <v/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 t="str">
        <f t="shared" si="72"/>
        <v/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 t="str">
        <f t="shared" si="89"/>
        <v/>
      </c>
    </row>
    <row r="77" spans="1:135" ht="11.25" customHeight="1">
      <c r="A77" s="21" t="s">
        <v>138</v>
      </c>
      <c r="B77" s="21" t="s">
        <v>81</v>
      </c>
      <c r="C77" s="21" t="s">
        <v>160</v>
      </c>
      <c r="D77" s="21"/>
      <c r="E77" s="20">
        <v>1</v>
      </c>
      <c r="F77" s="90"/>
      <c r="G77" s="35">
        <v>24239</v>
      </c>
      <c r="H77" s="35"/>
      <c r="I77" s="48">
        <v>1</v>
      </c>
      <c r="J77" s="56"/>
      <c r="K77" s="21"/>
      <c r="L77" s="48">
        <v>1</v>
      </c>
      <c r="M77" s="43"/>
      <c r="N77" s="21"/>
      <c r="O77" s="20">
        <f t="shared" si="90"/>
        <v>2</v>
      </c>
      <c r="P77" s="20">
        <f t="shared" si="91"/>
        <v>5</v>
      </c>
      <c r="Q77" s="20">
        <f t="shared" si="92"/>
        <v>1966</v>
      </c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 t="str">
        <f t="shared" si="69"/>
        <v/>
      </c>
      <c r="DL77" s="23" t="str">
        <f t="shared" si="70"/>
        <v/>
      </c>
      <c r="DM77" s="23" t="str">
        <f t="shared" si="71"/>
        <v/>
      </c>
      <c r="DN77" s="23" t="str">
        <f t="shared" si="72"/>
        <v/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 t="str">
        <f t="shared" si="89"/>
        <v/>
      </c>
    </row>
    <row r="78" spans="1:135" ht="11.25" customHeight="1">
      <c r="A78" s="21" t="s">
        <v>138</v>
      </c>
      <c r="B78" s="21" t="s">
        <v>72</v>
      </c>
      <c r="C78" s="21" t="s">
        <v>50</v>
      </c>
      <c r="D78" s="21"/>
      <c r="E78" s="20">
        <v>1</v>
      </c>
      <c r="F78" s="90"/>
      <c r="G78" s="35">
        <v>24243</v>
      </c>
      <c r="H78" s="35"/>
      <c r="I78" s="48">
        <v>1</v>
      </c>
      <c r="J78" s="56"/>
      <c r="K78" s="21"/>
      <c r="L78" s="48">
        <v>1</v>
      </c>
      <c r="M78" s="43"/>
      <c r="N78" s="21"/>
      <c r="O78" s="20">
        <f t="shared" si="90"/>
        <v>2</v>
      </c>
      <c r="P78" s="20">
        <f t="shared" si="91"/>
        <v>5</v>
      </c>
      <c r="Q78" s="20">
        <f t="shared" si="92"/>
        <v>1966</v>
      </c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DC78" s="23" t="str">
        <f t="shared" si="61"/>
        <v/>
      </c>
      <c r="DD78" s="23" t="str">
        <f t="shared" si="62"/>
        <v/>
      </c>
      <c r="DE78" s="23" t="str">
        <f t="shared" si="63"/>
        <v/>
      </c>
      <c r="DF78" s="23" t="str">
        <f t="shared" si="64"/>
        <v/>
      </c>
      <c r="DG78" s="23" t="str">
        <f t="shared" si="65"/>
        <v/>
      </c>
      <c r="DH78" s="23" t="str">
        <f t="shared" si="66"/>
        <v/>
      </c>
      <c r="DI78" s="23" t="str">
        <f t="shared" si="67"/>
        <v/>
      </c>
      <c r="DJ78" s="23" t="str">
        <f t="shared" si="68"/>
        <v/>
      </c>
      <c r="DK78" s="23" t="str">
        <f t="shared" si="69"/>
        <v/>
      </c>
      <c r="DL78" s="23" t="str">
        <f t="shared" si="70"/>
        <v/>
      </c>
      <c r="DM78" s="23" t="str">
        <f t="shared" si="71"/>
        <v/>
      </c>
      <c r="DN78" s="23" t="str">
        <f t="shared" si="72"/>
        <v/>
      </c>
      <c r="DO78" s="23" t="str">
        <f t="shared" si="73"/>
        <v/>
      </c>
      <c r="DP78" s="23" t="str">
        <f t="shared" si="74"/>
        <v/>
      </c>
      <c r="DQ78" s="23" t="str">
        <f t="shared" si="75"/>
        <v/>
      </c>
      <c r="DR78" s="23" t="str">
        <f t="shared" si="76"/>
        <v/>
      </c>
      <c r="DS78" s="23" t="str">
        <f t="shared" si="77"/>
        <v/>
      </c>
      <c r="DT78" s="23" t="str">
        <f t="shared" si="78"/>
        <v/>
      </c>
      <c r="DU78" s="23" t="str">
        <f t="shared" si="79"/>
        <v/>
      </c>
      <c r="DV78" s="23" t="str">
        <f t="shared" si="80"/>
        <v/>
      </c>
      <c r="DW78" s="23" t="str">
        <f t="shared" si="81"/>
        <v/>
      </c>
      <c r="DX78" s="23" t="str">
        <f t="shared" si="82"/>
        <v/>
      </c>
      <c r="DY78" s="23" t="str">
        <f t="shared" si="83"/>
        <v/>
      </c>
      <c r="DZ78" s="23" t="str">
        <f t="shared" si="84"/>
        <v/>
      </c>
      <c r="EA78" s="23" t="str">
        <f t="shared" si="85"/>
        <v/>
      </c>
      <c r="EB78" s="23" t="str">
        <f t="shared" si="86"/>
        <v/>
      </c>
      <c r="EC78" s="23" t="str">
        <f t="shared" si="87"/>
        <v/>
      </c>
      <c r="ED78" s="23" t="str">
        <f t="shared" si="88"/>
        <v/>
      </c>
      <c r="EE78" s="23" t="str">
        <f t="shared" si="89"/>
        <v/>
      </c>
    </row>
    <row r="79" spans="1:135" ht="11.25" customHeight="1">
      <c r="A79" s="21" t="s">
        <v>138</v>
      </c>
      <c r="B79" s="21" t="s">
        <v>72</v>
      </c>
      <c r="C79" s="21" t="s">
        <v>50</v>
      </c>
      <c r="D79" s="21"/>
      <c r="E79" s="20">
        <v>1</v>
      </c>
      <c r="F79" s="90"/>
      <c r="G79" s="35">
        <v>24271</v>
      </c>
      <c r="H79" s="35"/>
      <c r="I79" s="48">
        <v>1</v>
      </c>
      <c r="J79" s="56"/>
      <c r="K79" s="21"/>
      <c r="L79" s="48">
        <v>1</v>
      </c>
      <c r="M79" s="43"/>
      <c r="N79" s="21"/>
      <c r="O79" s="20">
        <f t="shared" si="90"/>
        <v>2</v>
      </c>
      <c r="P79" s="20">
        <f t="shared" si="91"/>
        <v>6</v>
      </c>
      <c r="Q79" s="20">
        <f t="shared" si="92"/>
        <v>1966</v>
      </c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 t="str">
        <f t="shared" si="69"/>
        <v/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 t="str">
        <f t="shared" si="73"/>
        <v/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 t="str">
        <f t="shared" si="89"/>
        <v/>
      </c>
    </row>
    <row r="80" spans="1:135" ht="11.25" customHeight="1">
      <c r="A80" s="21" t="s">
        <v>138</v>
      </c>
      <c r="B80" s="21" t="s">
        <v>72</v>
      </c>
      <c r="C80" s="21" t="s">
        <v>50</v>
      </c>
      <c r="D80" s="21"/>
      <c r="E80" s="20">
        <v>1</v>
      </c>
      <c r="F80" s="90"/>
      <c r="G80" s="35">
        <v>24279</v>
      </c>
      <c r="H80" s="35"/>
      <c r="I80" s="48">
        <v>1</v>
      </c>
      <c r="J80" s="56"/>
      <c r="K80" s="21"/>
      <c r="L80" s="48">
        <v>1</v>
      </c>
      <c r="M80" s="43"/>
      <c r="N80" s="21"/>
      <c r="O80" s="20">
        <f t="shared" si="90"/>
        <v>3</v>
      </c>
      <c r="P80" s="20">
        <f t="shared" si="91"/>
        <v>6</v>
      </c>
      <c r="Q80" s="20">
        <f t="shared" si="92"/>
        <v>1966</v>
      </c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 t="str">
        <f t="shared" si="69"/>
        <v/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 t="str">
        <f t="shared" si="73"/>
        <v/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 t="str">
        <f t="shared" si="89"/>
        <v/>
      </c>
    </row>
    <row r="81" spans="1:135" ht="11.25" customHeight="1">
      <c r="A81" s="21" t="s">
        <v>138</v>
      </c>
      <c r="B81" s="21" t="s">
        <v>81</v>
      </c>
      <c r="C81" s="21" t="s">
        <v>157</v>
      </c>
      <c r="D81" s="21"/>
      <c r="E81" s="20">
        <v>1</v>
      </c>
      <c r="F81" s="90"/>
      <c r="G81" s="35">
        <v>24349</v>
      </c>
      <c r="H81" s="35">
        <v>24353</v>
      </c>
      <c r="I81" s="48">
        <v>1</v>
      </c>
      <c r="J81" s="56"/>
      <c r="K81" s="21"/>
      <c r="L81" s="48">
        <v>1</v>
      </c>
      <c r="M81" s="43"/>
      <c r="N81" s="21"/>
      <c r="O81" s="20">
        <f t="shared" si="90"/>
        <v>3</v>
      </c>
      <c r="P81" s="20">
        <f t="shared" si="91"/>
        <v>8</v>
      </c>
      <c r="Q81" s="20">
        <f t="shared" si="92"/>
        <v>1966</v>
      </c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DC81" s="23" t="str">
        <f t="shared" si="61"/>
        <v/>
      </c>
      <c r="DD81" s="23" t="str">
        <f t="shared" si="62"/>
        <v/>
      </c>
      <c r="DE81" s="23" t="str">
        <f t="shared" si="63"/>
        <v/>
      </c>
      <c r="DF81" s="23" t="str">
        <f t="shared" si="64"/>
        <v/>
      </c>
      <c r="DG81" s="23" t="str">
        <f t="shared" si="65"/>
        <v/>
      </c>
      <c r="DH81" s="23" t="str">
        <f t="shared" si="66"/>
        <v/>
      </c>
      <c r="DI81" s="23" t="str">
        <f t="shared" si="67"/>
        <v/>
      </c>
      <c r="DJ81" s="23" t="str">
        <f t="shared" si="68"/>
        <v/>
      </c>
      <c r="DK81" s="23" t="str">
        <f t="shared" si="69"/>
        <v/>
      </c>
      <c r="DL81" s="23" t="str">
        <f t="shared" si="70"/>
        <v/>
      </c>
      <c r="DM81" s="23" t="str">
        <f t="shared" si="71"/>
        <v/>
      </c>
      <c r="DN81" s="23" t="str">
        <f t="shared" si="72"/>
        <v/>
      </c>
      <c r="DO81" s="23" t="str">
        <f t="shared" si="73"/>
        <v/>
      </c>
      <c r="DP81" s="23" t="str">
        <f t="shared" si="74"/>
        <v/>
      </c>
      <c r="DQ81" s="23" t="str">
        <f t="shared" si="75"/>
        <v/>
      </c>
      <c r="DR81" s="23" t="str">
        <f t="shared" si="76"/>
        <v/>
      </c>
      <c r="DS81" s="23" t="str">
        <f t="shared" si="77"/>
        <v/>
      </c>
      <c r="DT81" s="23" t="str">
        <f t="shared" si="78"/>
        <v/>
      </c>
      <c r="DU81" s="23" t="str">
        <f t="shared" si="79"/>
        <v/>
      </c>
      <c r="DV81" s="23" t="str">
        <f t="shared" si="80"/>
        <v/>
      </c>
      <c r="DW81" s="23" t="str">
        <f t="shared" si="81"/>
        <v/>
      </c>
      <c r="DX81" s="23" t="str">
        <f t="shared" si="82"/>
        <v/>
      </c>
      <c r="DY81" s="23" t="str">
        <f t="shared" si="83"/>
        <v/>
      </c>
      <c r="DZ81" s="23" t="str">
        <f t="shared" si="84"/>
        <v/>
      </c>
      <c r="EA81" s="23" t="str">
        <f t="shared" si="85"/>
        <v/>
      </c>
      <c r="EB81" s="23" t="str">
        <f t="shared" si="86"/>
        <v/>
      </c>
      <c r="EC81" s="23" t="str">
        <f t="shared" si="87"/>
        <v/>
      </c>
      <c r="ED81" s="23" t="str">
        <f t="shared" si="88"/>
        <v/>
      </c>
      <c r="EE81" s="23" t="str">
        <f t="shared" si="89"/>
        <v/>
      </c>
    </row>
    <row r="82" spans="1:135" ht="11.25" customHeight="1">
      <c r="A82" s="21" t="s">
        <v>138</v>
      </c>
      <c r="B82" s="21" t="s">
        <v>81</v>
      </c>
      <c r="C82" s="21" t="s">
        <v>160</v>
      </c>
      <c r="D82" s="21"/>
      <c r="E82" s="20">
        <v>1</v>
      </c>
      <c r="F82" s="90"/>
      <c r="G82" s="35">
        <v>24350</v>
      </c>
      <c r="H82" s="35"/>
      <c r="I82" s="48">
        <v>1</v>
      </c>
      <c r="J82" s="56"/>
      <c r="K82" s="21"/>
      <c r="L82" s="48">
        <v>1</v>
      </c>
      <c r="M82" s="43"/>
      <c r="N82" s="21"/>
      <c r="O82" s="20">
        <f t="shared" si="90"/>
        <v>3</v>
      </c>
      <c r="P82" s="20">
        <f t="shared" si="91"/>
        <v>8</v>
      </c>
      <c r="Q82" s="20">
        <f t="shared" si="92"/>
        <v>1966</v>
      </c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 t="str">
        <f t="shared" si="70"/>
        <v/>
      </c>
      <c r="DM82" s="23" t="str">
        <f t="shared" si="71"/>
        <v/>
      </c>
      <c r="DN82" s="23" t="str">
        <f t="shared" si="72"/>
        <v/>
      </c>
      <c r="DO82" s="23" t="str">
        <f t="shared" si="73"/>
        <v/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 t="str">
        <f t="shared" si="89"/>
        <v/>
      </c>
    </row>
    <row r="83" spans="1:135" ht="11.25" customHeight="1">
      <c r="A83" s="21" t="s">
        <v>138</v>
      </c>
      <c r="B83" s="21" t="s">
        <v>72</v>
      </c>
      <c r="C83" s="21" t="s">
        <v>50</v>
      </c>
      <c r="D83" s="21"/>
      <c r="E83" s="20">
        <v>3</v>
      </c>
      <c r="F83" s="90"/>
      <c r="G83" s="35">
        <v>24351</v>
      </c>
      <c r="H83" s="35">
        <v>24358</v>
      </c>
      <c r="I83" s="48">
        <v>1</v>
      </c>
      <c r="J83" s="56"/>
      <c r="K83" s="21" t="s">
        <v>312</v>
      </c>
      <c r="L83" s="48">
        <v>1</v>
      </c>
      <c r="M83" s="43"/>
      <c r="N83" s="21"/>
      <c r="O83" s="20">
        <f t="shared" si="90"/>
        <v>1</v>
      </c>
      <c r="P83" s="20">
        <f t="shared" si="91"/>
        <v>9</v>
      </c>
      <c r="Q83" s="20">
        <f t="shared" si="92"/>
        <v>1966</v>
      </c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 t="str">
        <f t="shared" si="70"/>
        <v/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 t="str">
        <f t="shared" si="74"/>
        <v/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 t="str">
        <f t="shared" si="89"/>
        <v/>
      </c>
    </row>
    <row r="84" spans="1:135" ht="11.25" customHeight="1">
      <c r="A84" s="21" t="s">
        <v>138</v>
      </c>
      <c r="B84" s="21" t="s">
        <v>81</v>
      </c>
      <c r="C84" s="21" t="s">
        <v>161</v>
      </c>
      <c r="D84" s="21" t="s">
        <v>171</v>
      </c>
      <c r="E84" s="20">
        <v>1</v>
      </c>
      <c r="F84" s="90"/>
      <c r="G84" s="35">
        <v>24354</v>
      </c>
      <c r="H84" s="35"/>
      <c r="I84" s="48">
        <v>1</v>
      </c>
      <c r="J84" s="56"/>
      <c r="K84" s="21"/>
      <c r="L84" s="48">
        <v>1</v>
      </c>
      <c r="M84" s="43"/>
      <c r="N84" s="21"/>
      <c r="O84" s="20">
        <f t="shared" si="90"/>
        <v>1</v>
      </c>
      <c r="P84" s="20">
        <f t="shared" si="91"/>
        <v>9</v>
      </c>
      <c r="Q84" s="20">
        <f t="shared" si="92"/>
        <v>1966</v>
      </c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 t="str">
        <f t="shared" si="70"/>
        <v/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 t="str">
        <f t="shared" si="74"/>
        <v/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 t="str">
        <f t="shared" si="89"/>
        <v/>
      </c>
    </row>
    <row r="85" spans="1:135" ht="11.25" customHeight="1">
      <c r="A85" s="21" t="s">
        <v>138</v>
      </c>
      <c r="B85" s="21" t="s">
        <v>73</v>
      </c>
      <c r="C85" s="21" t="s">
        <v>162</v>
      </c>
      <c r="D85" s="21"/>
      <c r="E85" s="20">
        <v>1</v>
      </c>
      <c r="F85" s="90" t="s">
        <v>267</v>
      </c>
      <c r="G85" s="35">
        <v>24394</v>
      </c>
      <c r="H85" s="35"/>
      <c r="I85" s="48">
        <v>1</v>
      </c>
      <c r="J85" s="56"/>
      <c r="K85" s="21" t="s">
        <v>148</v>
      </c>
      <c r="L85" s="48">
        <v>1</v>
      </c>
      <c r="M85" s="43"/>
      <c r="N85" s="21"/>
      <c r="O85" s="20">
        <f t="shared" si="90"/>
        <v>2</v>
      </c>
      <c r="P85" s="20">
        <f t="shared" si="91"/>
        <v>10</v>
      </c>
      <c r="Q85" s="20">
        <f t="shared" si="92"/>
        <v>1966</v>
      </c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 t="str">
        <f t="shared" si="70"/>
        <v/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 t="str">
        <f t="shared" si="74"/>
        <v/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 t="str">
        <f t="shared" si="89"/>
        <v/>
      </c>
    </row>
    <row r="86" spans="1:135" ht="11.25" customHeight="1">
      <c r="A86" s="21" t="s">
        <v>138</v>
      </c>
      <c r="B86" s="21" t="s">
        <v>72</v>
      </c>
      <c r="C86" s="21" t="s">
        <v>50</v>
      </c>
      <c r="D86" s="21"/>
      <c r="E86" s="20">
        <v>3</v>
      </c>
      <c r="F86" s="90"/>
      <c r="G86" s="35">
        <v>24598</v>
      </c>
      <c r="H86" s="35"/>
      <c r="I86" s="48">
        <v>1</v>
      </c>
      <c r="J86" s="56"/>
      <c r="K86" s="21" t="s">
        <v>305</v>
      </c>
      <c r="L86" s="48">
        <v>1</v>
      </c>
      <c r="M86" s="43"/>
      <c r="N86" s="21"/>
      <c r="O86" s="20">
        <f t="shared" si="90"/>
        <v>1</v>
      </c>
      <c r="P86" s="20">
        <f t="shared" si="91"/>
        <v>5</v>
      </c>
      <c r="Q86" s="20">
        <f t="shared" si="92"/>
        <v>1967</v>
      </c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 t="str">
        <f t="shared" si="70"/>
        <v/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 t="str">
        <f t="shared" si="74"/>
        <v/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 ht="11.25" customHeight="1">
      <c r="A87" s="21" t="s">
        <v>138</v>
      </c>
      <c r="B87" s="21" t="s">
        <v>81</v>
      </c>
      <c r="C87" s="21" t="s">
        <v>160</v>
      </c>
      <c r="D87" s="21"/>
      <c r="E87" s="20">
        <v>2</v>
      </c>
      <c r="F87" s="90"/>
      <c r="G87" s="35">
        <v>24600</v>
      </c>
      <c r="H87" s="35"/>
      <c r="I87" s="48">
        <v>1</v>
      </c>
      <c r="J87" s="56"/>
      <c r="K87" s="21"/>
      <c r="L87" s="48">
        <v>1</v>
      </c>
      <c r="M87" s="43"/>
      <c r="N87" s="21"/>
      <c r="O87" s="20">
        <f t="shared" si="90"/>
        <v>1</v>
      </c>
      <c r="P87" s="20">
        <f t="shared" si="91"/>
        <v>5</v>
      </c>
      <c r="Q87" s="20">
        <f t="shared" si="92"/>
        <v>1967</v>
      </c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 t="str">
        <f t="shared" si="70"/>
        <v/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 t="str">
        <f t="shared" si="74"/>
        <v/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 ht="11.25" customHeight="1">
      <c r="A88" s="21" t="s">
        <v>138</v>
      </c>
      <c r="B88" s="21" t="s">
        <v>81</v>
      </c>
      <c r="C88" s="21" t="s">
        <v>157</v>
      </c>
      <c r="D88" s="21"/>
      <c r="E88" s="20">
        <v>2</v>
      </c>
      <c r="F88" s="90"/>
      <c r="G88" s="35">
        <v>24605</v>
      </c>
      <c r="H88" s="35">
        <v>24618</v>
      </c>
      <c r="I88" s="48">
        <v>1</v>
      </c>
      <c r="J88" s="56"/>
      <c r="K88" s="21" t="s">
        <v>304</v>
      </c>
      <c r="L88" s="48">
        <v>1</v>
      </c>
      <c r="M88" s="43"/>
      <c r="N88" s="21"/>
      <c r="O88" s="20">
        <f t="shared" si="90"/>
        <v>2</v>
      </c>
      <c r="P88" s="20">
        <f t="shared" si="91"/>
        <v>5</v>
      </c>
      <c r="Q88" s="20">
        <f t="shared" si="92"/>
        <v>1967</v>
      </c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 t="str">
        <f t="shared" si="70"/>
        <v/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 t="str">
        <f t="shared" si="74"/>
        <v/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 ht="11.25" customHeight="1">
      <c r="A89" s="21" t="s">
        <v>138</v>
      </c>
      <c r="B89" s="21" t="s">
        <v>72</v>
      </c>
      <c r="C89" s="21" t="s">
        <v>50</v>
      </c>
      <c r="D89" s="21"/>
      <c r="E89" s="20">
        <v>2</v>
      </c>
      <c r="F89" s="90"/>
      <c r="G89" s="35">
        <v>24607</v>
      </c>
      <c r="H89" s="35"/>
      <c r="I89" s="48">
        <v>1</v>
      </c>
      <c r="J89" s="56"/>
      <c r="K89" s="21" t="s">
        <v>163</v>
      </c>
      <c r="L89" s="48">
        <v>1</v>
      </c>
      <c r="M89" s="43"/>
      <c r="N89" s="21"/>
      <c r="O89" s="20">
        <f t="shared" si="90"/>
        <v>2</v>
      </c>
      <c r="P89" s="20">
        <f t="shared" si="91"/>
        <v>5</v>
      </c>
      <c r="Q89" s="20">
        <f t="shared" si="92"/>
        <v>1967</v>
      </c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DC89" s="23" t="str">
        <f t="shared" si="61"/>
        <v/>
      </c>
      <c r="DD89" s="23" t="str">
        <f t="shared" si="62"/>
        <v/>
      </c>
      <c r="DE89" s="23" t="str">
        <f t="shared" si="63"/>
        <v/>
      </c>
      <c r="DF89" s="23" t="str">
        <f t="shared" si="64"/>
        <v/>
      </c>
      <c r="DG89" s="23" t="str">
        <f t="shared" si="65"/>
        <v/>
      </c>
      <c r="DH89" s="23" t="str">
        <f t="shared" si="66"/>
        <v/>
      </c>
      <c r="DI89" s="23" t="str">
        <f t="shared" si="67"/>
        <v/>
      </c>
      <c r="DJ89" s="23" t="str">
        <f t="shared" si="68"/>
        <v/>
      </c>
      <c r="DK89" s="23" t="str">
        <f t="shared" si="69"/>
        <v/>
      </c>
      <c r="DL89" s="23" t="str">
        <f t="shared" si="70"/>
        <v/>
      </c>
      <c r="DM89" s="23" t="str">
        <f t="shared" si="71"/>
        <v/>
      </c>
      <c r="DN89" s="23" t="str">
        <f t="shared" si="72"/>
        <v/>
      </c>
      <c r="DO89" s="23" t="str">
        <f t="shared" si="73"/>
        <v/>
      </c>
      <c r="DP89" s="23" t="str">
        <f t="shared" si="74"/>
        <v/>
      </c>
      <c r="DQ89" s="23" t="str">
        <f t="shared" si="75"/>
        <v/>
      </c>
      <c r="DR89" s="23" t="str">
        <f t="shared" si="76"/>
        <v/>
      </c>
      <c r="DS89" s="23" t="str">
        <f t="shared" si="77"/>
        <v/>
      </c>
      <c r="DT89" s="23" t="str">
        <f t="shared" si="78"/>
        <v/>
      </c>
      <c r="DU89" s="23" t="str">
        <f t="shared" si="79"/>
        <v/>
      </c>
      <c r="DV89" s="23" t="str">
        <f t="shared" si="80"/>
        <v/>
      </c>
      <c r="DW89" s="23" t="str">
        <f t="shared" si="81"/>
        <v/>
      </c>
      <c r="DX89" s="23" t="str">
        <f t="shared" si="82"/>
        <v/>
      </c>
      <c r="DY89" s="23" t="str">
        <f t="shared" si="83"/>
        <v/>
      </c>
      <c r="DZ89" s="23" t="str">
        <f t="shared" si="84"/>
        <v/>
      </c>
      <c r="EA89" s="23" t="str">
        <f t="shared" si="85"/>
        <v/>
      </c>
      <c r="EB89" s="23" t="str">
        <f t="shared" si="86"/>
        <v/>
      </c>
      <c r="EC89" s="23" t="str">
        <f t="shared" si="87"/>
        <v/>
      </c>
      <c r="ED89" s="23" t="str">
        <f t="shared" si="88"/>
        <v/>
      </c>
      <c r="EE89" s="23" t="str">
        <f t="shared" si="89"/>
        <v/>
      </c>
    </row>
    <row r="90" spans="1:135" ht="11.25" customHeight="1">
      <c r="A90" s="21" t="s">
        <v>138</v>
      </c>
      <c r="B90" s="21" t="s">
        <v>72</v>
      </c>
      <c r="C90" s="21" t="s">
        <v>50</v>
      </c>
      <c r="D90" s="21"/>
      <c r="E90" s="20">
        <v>2</v>
      </c>
      <c r="F90" s="90"/>
      <c r="G90" s="35">
        <v>24618</v>
      </c>
      <c r="H90" s="35"/>
      <c r="I90" s="48">
        <v>1</v>
      </c>
      <c r="J90" s="56"/>
      <c r="K90" s="21" t="s">
        <v>163</v>
      </c>
      <c r="L90" s="48">
        <v>1</v>
      </c>
      <c r="M90" s="43"/>
      <c r="N90" s="21"/>
      <c r="O90" s="20">
        <f t="shared" si="90"/>
        <v>3</v>
      </c>
      <c r="P90" s="20">
        <f t="shared" si="91"/>
        <v>5</v>
      </c>
      <c r="Q90" s="20">
        <f t="shared" si="92"/>
        <v>1967</v>
      </c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DC90" s="23" t="str">
        <f t="shared" si="61"/>
        <v/>
      </c>
      <c r="DD90" s="23" t="str">
        <f t="shared" si="62"/>
        <v/>
      </c>
      <c r="DE90" s="23" t="str">
        <f t="shared" si="63"/>
        <v/>
      </c>
      <c r="DF90" s="23" t="str">
        <f t="shared" si="64"/>
        <v/>
      </c>
      <c r="DG90" s="23" t="str">
        <f t="shared" si="65"/>
        <v/>
      </c>
      <c r="DH90" s="23" t="str">
        <f t="shared" si="66"/>
        <v/>
      </c>
      <c r="DI90" s="23" t="str">
        <f t="shared" si="67"/>
        <v/>
      </c>
      <c r="DJ90" s="23" t="str">
        <f t="shared" si="68"/>
        <v/>
      </c>
      <c r="DK90" s="23" t="str">
        <f t="shared" si="69"/>
        <v/>
      </c>
      <c r="DL90" s="23" t="str">
        <f t="shared" si="70"/>
        <v/>
      </c>
      <c r="DM90" s="23" t="str">
        <f t="shared" si="71"/>
        <v/>
      </c>
      <c r="DN90" s="23" t="str">
        <f t="shared" si="72"/>
        <v/>
      </c>
      <c r="DO90" s="23" t="str">
        <f t="shared" si="73"/>
        <v/>
      </c>
      <c r="DP90" s="23" t="str">
        <f t="shared" si="74"/>
        <v/>
      </c>
      <c r="DQ90" s="23" t="str">
        <f t="shared" si="75"/>
        <v/>
      </c>
      <c r="DR90" s="23" t="str">
        <f t="shared" si="76"/>
        <v/>
      </c>
      <c r="DS90" s="23" t="str">
        <f t="shared" si="77"/>
        <v/>
      </c>
      <c r="DT90" s="23" t="str">
        <f t="shared" si="78"/>
        <v/>
      </c>
      <c r="DU90" s="23" t="str">
        <f t="shared" si="79"/>
        <v/>
      </c>
      <c r="DV90" s="23" t="str">
        <f t="shared" si="80"/>
        <v/>
      </c>
      <c r="DW90" s="23" t="str">
        <f t="shared" si="81"/>
        <v/>
      </c>
      <c r="DX90" s="23" t="str">
        <f t="shared" si="82"/>
        <v/>
      </c>
      <c r="DY90" s="23" t="str">
        <f t="shared" si="83"/>
        <v/>
      </c>
      <c r="DZ90" s="23" t="str">
        <f t="shared" si="84"/>
        <v/>
      </c>
      <c r="EA90" s="23" t="str">
        <f t="shared" si="85"/>
        <v/>
      </c>
      <c r="EB90" s="23" t="str">
        <f t="shared" si="86"/>
        <v/>
      </c>
      <c r="EC90" s="23" t="str">
        <f t="shared" si="87"/>
        <v/>
      </c>
      <c r="ED90" s="23" t="str">
        <f t="shared" si="88"/>
        <v/>
      </c>
      <c r="EE90" s="23" t="str">
        <f t="shared" si="89"/>
        <v/>
      </c>
    </row>
    <row r="91" spans="1:135" ht="11.25" customHeight="1">
      <c r="A91" s="21" t="s">
        <v>138</v>
      </c>
      <c r="B91" s="21" t="s">
        <v>81</v>
      </c>
      <c r="C91" s="21" t="s">
        <v>157</v>
      </c>
      <c r="D91" s="21"/>
      <c r="E91" s="20">
        <v>1</v>
      </c>
      <c r="F91" s="90"/>
      <c r="G91" s="35">
        <v>24618</v>
      </c>
      <c r="H91" s="35"/>
      <c r="I91" s="48">
        <v>1</v>
      </c>
      <c r="J91" s="56"/>
      <c r="K91" s="21"/>
      <c r="L91" s="48">
        <v>1</v>
      </c>
      <c r="M91" s="43"/>
      <c r="N91" s="21"/>
      <c r="O91" s="20">
        <f t="shared" si="90"/>
        <v>3</v>
      </c>
      <c r="P91" s="20">
        <f t="shared" si="91"/>
        <v>5</v>
      </c>
      <c r="Q91" s="20">
        <f t="shared" si="92"/>
        <v>1967</v>
      </c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DC91" s="23" t="str">
        <f t="shared" si="61"/>
        <v/>
      </c>
      <c r="DD91" s="23" t="str">
        <f t="shared" si="62"/>
        <v/>
      </c>
      <c r="DE91" s="23" t="str">
        <f t="shared" si="63"/>
        <v/>
      </c>
      <c r="DF91" s="23" t="str">
        <f t="shared" si="64"/>
        <v/>
      </c>
      <c r="DG91" s="23" t="str">
        <f t="shared" si="65"/>
        <v/>
      </c>
      <c r="DH91" s="23" t="str">
        <f t="shared" si="66"/>
        <v/>
      </c>
      <c r="DI91" s="23" t="str">
        <f t="shared" si="67"/>
        <v/>
      </c>
      <c r="DJ91" s="23" t="str">
        <f t="shared" si="68"/>
        <v/>
      </c>
      <c r="DK91" s="23" t="str">
        <f t="shared" si="69"/>
        <v/>
      </c>
      <c r="DL91" s="23" t="str">
        <f t="shared" si="70"/>
        <v/>
      </c>
      <c r="DM91" s="23" t="str">
        <f t="shared" si="71"/>
        <v/>
      </c>
      <c r="DN91" s="23" t="str">
        <f t="shared" si="72"/>
        <v/>
      </c>
      <c r="DO91" s="23" t="str">
        <f t="shared" si="73"/>
        <v/>
      </c>
      <c r="DP91" s="23" t="str">
        <f t="shared" si="74"/>
        <v/>
      </c>
      <c r="DQ91" s="23" t="str">
        <f t="shared" si="75"/>
        <v/>
      </c>
      <c r="DR91" s="23" t="str">
        <f t="shared" si="76"/>
        <v/>
      </c>
      <c r="DS91" s="23" t="str">
        <f t="shared" si="77"/>
        <v/>
      </c>
      <c r="DT91" s="23" t="str">
        <f t="shared" si="78"/>
        <v/>
      </c>
      <c r="DU91" s="23" t="str">
        <f t="shared" si="79"/>
        <v/>
      </c>
      <c r="DV91" s="23" t="str">
        <f t="shared" si="80"/>
        <v/>
      </c>
      <c r="DW91" s="23" t="str">
        <f t="shared" si="81"/>
        <v/>
      </c>
      <c r="DX91" s="23" t="str">
        <f t="shared" si="82"/>
        <v/>
      </c>
      <c r="DY91" s="23" t="str">
        <f t="shared" si="83"/>
        <v/>
      </c>
      <c r="DZ91" s="23" t="str">
        <f t="shared" si="84"/>
        <v/>
      </c>
      <c r="EA91" s="23" t="str">
        <f t="shared" si="85"/>
        <v/>
      </c>
      <c r="EB91" s="23" t="str">
        <f t="shared" si="86"/>
        <v/>
      </c>
      <c r="EC91" s="23" t="str">
        <f t="shared" si="87"/>
        <v/>
      </c>
      <c r="ED91" s="23" t="str">
        <f t="shared" si="88"/>
        <v/>
      </c>
      <c r="EE91" s="23" t="str">
        <f t="shared" si="89"/>
        <v/>
      </c>
    </row>
    <row r="92" spans="1:135" ht="11.25" customHeight="1">
      <c r="A92" s="21" t="s">
        <v>138</v>
      </c>
      <c r="B92" s="21" t="s">
        <v>72</v>
      </c>
      <c r="C92" s="21" t="s">
        <v>50</v>
      </c>
      <c r="D92" s="21"/>
      <c r="E92" s="20">
        <v>1</v>
      </c>
      <c r="F92" s="90"/>
      <c r="G92" s="35">
        <v>24636</v>
      </c>
      <c r="H92" s="35"/>
      <c r="I92" s="48">
        <v>1</v>
      </c>
      <c r="J92" s="56"/>
      <c r="K92" s="21"/>
      <c r="L92" s="48">
        <v>1</v>
      </c>
      <c r="M92" s="43"/>
      <c r="N92" s="21"/>
      <c r="O92" s="20">
        <f t="shared" si="90"/>
        <v>2</v>
      </c>
      <c r="P92" s="20">
        <f t="shared" si="91"/>
        <v>6</v>
      </c>
      <c r="Q92" s="20">
        <f t="shared" si="92"/>
        <v>1967</v>
      </c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DC92" s="23" t="str">
        <f t="shared" si="61"/>
        <v/>
      </c>
      <c r="DD92" s="23" t="str">
        <f t="shared" si="62"/>
        <v/>
      </c>
      <c r="DE92" s="23" t="str">
        <f t="shared" si="63"/>
        <v/>
      </c>
      <c r="DF92" s="23" t="str">
        <f t="shared" si="64"/>
        <v/>
      </c>
      <c r="DG92" s="23" t="str">
        <f t="shared" si="65"/>
        <v/>
      </c>
      <c r="DH92" s="23" t="str">
        <f t="shared" si="66"/>
        <v/>
      </c>
      <c r="DI92" s="23" t="str">
        <f t="shared" si="67"/>
        <v/>
      </c>
      <c r="DJ92" s="23" t="str">
        <f t="shared" si="68"/>
        <v/>
      </c>
      <c r="DK92" s="23" t="str">
        <f t="shared" si="69"/>
        <v/>
      </c>
      <c r="DL92" s="23" t="str">
        <f t="shared" si="70"/>
        <v/>
      </c>
      <c r="DM92" s="23" t="str">
        <f t="shared" si="71"/>
        <v/>
      </c>
      <c r="DN92" s="23" t="str">
        <f t="shared" si="72"/>
        <v/>
      </c>
      <c r="DO92" s="23" t="str">
        <f t="shared" si="73"/>
        <v/>
      </c>
      <c r="DP92" s="23" t="str">
        <f t="shared" si="74"/>
        <v/>
      </c>
      <c r="DQ92" s="23" t="str">
        <f t="shared" si="75"/>
        <v/>
      </c>
      <c r="DR92" s="23" t="str">
        <f t="shared" si="76"/>
        <v/>
      </c>
      <c r="DS92" s="23" t="str">
        <f t="shared" si="77"/>
        <v/>
      </c>
      <c r="DT92" s="23" t="str">
        <f t="shared" si="78"/>
        <v/>
      </c>
      <c r="DU92" s="23" t="str">
        <f t="shared" si="79"/>
        <v/>
      </c>
      <c r="DV92" s="23" t="str">
        <f t="shared" si="80"/>
        <v/>
      </c>
      <c r="DW92" s="23" t="str">
        <f t="shared" si="81"/>
        <v/>
      </c>
      <c r="DX92" s="23" t="str">
        <f t="shared" si="82"/>
        <v/>
      </c>
      <c r="DY92" s="23" t="str">
        <f t="shared" si="83"/>
        <v/>
      </c>
      <c r="DZ92" s="23" t="str">
        <f t="shared" si="84"/>
        <v/>
      </c>
      <c r="EA92" s="23" t="str">
        <f t="shared" si="85"/>
        <v/>
      </c>
      <c r="EB92" s="23" t="str">
        <f t="shared" si="86"/>
        <v/>
      </c>
      <c r="EC92" s="23" t="str">
        <f t="shared" si="87"/>
        <v/>
      </c>
      <c r="ED92" s="23" t="str">
        <f t="shared" si="88"/>
        <v/>
      </c>
      <c r="EE92" s="23" t="str">
        <f t="shared" si="89"/>
        <v/>
      </c>
    </row>
    <row r="93" spans="1:135" ht="11.25" customHeight="1">
      <c r="A93" s="21" t="s">
        <v>138</v>
      </c>
      <c r="B93" s="21" t="s">
        <v>81</v>
      </c>
      <c r="C93" s="21" t="s">
        <v>164</v>
      </c>
      <c r="D93" s="21" t="s">
        <v>184</v>
      </c>
      <c r="E93" s="20">
        <v>2</v>
      </c>
      <c r="F93" s="90"/>
      <c r="G93" s="35">
        <v>24725</v>
      </c>
      <c r="H93" s="35"/>
      <c r="I93" s="48">
        <v>1</v>
      </c>
      <c r="J93" s="56"/>
      <c r="K93" s="21"/>
      <c r="L93" s="48">
        <v>1</v>
      </c>
      <c r="M93" s="43"/>
      <c r="N93" s="21"/>
      <c r="O93" s="20">
        <f t="shared" si="90"/>
        <v>1</v>
      </c>
      <c r="P93" s="20">
        <f t="shared" si="91"/>
        <v>9</v>
      </c>
      <c r="Q93" s="20">
        <f t="shared" si="92"/>
        <v>1967</v>
      </c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DC93" s="23" t="str">
        <f t="shared" si="61"/>
        <v/>
      </c>
      <c r="DD93" s="23" t="str">
        <f t="shared" si="62"/>
        <v/>
      </c>
      <c r="DE93" s="23" t="str">
        <f t="shared" si="63"/>
        <v/>
      </c>
      <c r="DF93" s="23" t="str">
        <f t="shared" si="64"/>
        <v/>
      </c>
      <c r="DG93" s="23" t="str">
        <f t="shared" si="65"/>
        <v/>
      </c>
      <c r="DH93" s="23" t="str">
        <f t="shared" si="66"/>
        <v/>
      </c>
      <c r="DI93" s="23" t="str">
        <f t="shared" si="67"/>
        <v/>
      </c>
      <c r="DJ93" s="23" t="str">
        <f t="shared" si="68"/>
        <v/>
      </c>
      <c r="DK93" s="23" t="str">
        <f t="shared" si="69"/>
        <v/>
      </c>
      <c r="DL93" s="23" t="str">
        <f t="shared" si="70"/>
        <v/>
      </c>
      <c r="DM93" s="23" t="str">
        <f t="shared" si="71"/>
        <v/>
      </c>
      <c r="DN93" s="23" t="str">
        <f t="shared" si="72"/>
        <v/>
      </c>
      <c r="DO93" s="23" t="str">
        <f t="shared" si="73"/>
        <v/>
      </c>
      <c r="DP93" s="23" t="str">
        <f t="shared" si="74"/>
        <v/>
      </c>
      <c r="DQ93" s="23" t="str">
        <f t="shared" si="75"/>
        <v/>
      </c>
      <c r="DR93" s="23" t="str">
        <f t="shared" si="76"/>
        <v/>
      </c>
      <c r="DS93" s="23" t="str">
        <f t="shared" si="77"/>
        <v/>
      </c>
      <c r="DT93" s="23" t="str">
        <f t="shared" si="78"/>
        <v/>
      </c>
      <c r="DU93" s="23" t="str">
        <f t="shared" si="79"/>
        <v/>
      </c>
      <c r="DV93" s="23" t="str">
        <f t="shared" si="80"/>
        <v/>
      </c>
      <c r="DW93" s="23" t="str">
        <f t="shared" si="81"/>
        <v/>
      </c>
      <c r="DX93" s="23" t="str">
        <f t="shared" si="82"/>
        <v/>
      </c>
      <c r="DY93" s="23" t="str">
        <f t="shared" si="83"/>
        <v/>
      </c>
      <c r="DZ93" s="23" t="str">
        <f t="shared" si="84"/>
        <v/>
      </c>
      <c r="EA93" s="23" t="str">
        <f t="shared" si="85"/>
        <v/>
      </c>
      <c r="EB93" s="23" t="str">
        <f t="shared" si="86"/>
        <v/>
      </c>
      <c r="EC93" s="23" t="str">
        <f t="shared" si="87"/>
        <v/>
      </c>
      <c r="ED93" s="23" t="str">
        <f t="shared" si="88"/>
        <v/>
      </c>
      <c r="EE93" s="23" t="str">
        <f t="shared" si="89"/>
        <v/>
      </c>
    </row>
    <row r="94" spans="1:135" ht="11.25" customHeight="1">
      <c r="A94" s="57" t="s">
        <v>138</v>
      </c>
      <c r="B94" s="57" t="s">
        <v>72</v>
      </c>
      <c r="C94" s="57" t="s">
        <v>50</v>
      </c>
      <c r="D94" s="57"/>
      <c r="E94" s="84">
        <v>2</v>
      </c>
      <c r="G94" s="35">
        <v>24968</v>
      </c>
      <c r="H94" s="35">
        <v>24972</v>
      </c>
      <c r="I94" s="48">
        <v>1</v>
      </c>
      <c r="J94" s="56"/>
      <c r="K94" s="57"/>
      <c r="L94" s="48">
        <v>1</v>
      </c>
      <c r="M94" s="63"/>
      <c r="N94" s="57"/>
      <c r="O94" s="20">
        <f t="shared" si="90"/>
        <v>1</v>
      </c>
      <c r="P94" s="20">
        <f t="shared" si="91"/>
        <v>5</v>
      </c>
      <c r="Q94" s="20">
        <f t="shared" si="92"/>
        <v>1968</v>
      </c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DC94" s="23" t="str">
        <f t="shared" si="61"/>
        <v/>
      </c>
      <c r="DD94" s="23" t="str">
        <f t="shared" si="62"/>
        <v/>
      </c>
      <c r="DE94" s="23" t="str">
        <f t="shared" si="63"/>
        <v/>
      </c>
      <c r="DF94" s="23" t="str">
        <f t="shared" si="64"/>
        <v/>
      </c>
      <c r="DG94" s="23" t="str">
        <f t="shared" si="65"/>
        <v/>
      </c>
      <c r="DH94" s="23" t="str">
        <f t="shared" si="66"/>
        <v/>
      </c>
      <c r="DI94" s="23" t="str">
        <f t="shared" si="67"/>
        <v/>
      </c>
      <c r="DJ94" s="23" t="str">
        <f t="shared" si="68"/>
        <v/>
      </c>
      <c r="DK94" s="23" t="str">
        <f t="shared" si="69"/>
        <v/>
      </c>
      <c r="DL94" s="23" t="str">
        <f t="shared" si="70"/>
        <v/>
      </c>
      <c r="DM94" s="23" t="str">
        <f t="shared" si="71"/>
        <v/>
      </c>
      <c r="DN94" s="23" t="str">
        <f t="shared" si="72"/>
        <v/>
      </c>
      <c r="DO94" s="23" t="str">
        <f t="shared" si="73"/>
        <v/>
      </c>
      <c r="DP94" s="23" t="str">
        <f t="shared" si="74"/>
        <v/>
      </c>
      <c r="DQ94" s="23" t="str">
        <f t="shared" si="75"/>
        <v/>
      </c>
      <c r="DR94" s="23" t="str">
        <f t="shared" si="76"/>
        <v/>
      </c>
      <c r="DS94" s="23" t="str">
        <f t="shared" si="77"/>
        <v/>
      </c>
      <c r="DT94" s="23" t="str">
        <f t="shared" si="78"/>
        <v/>
      </c>
      <c r="DU94" s="23" t="str">
        <f t="shared" si="79"/>
        <v/>
      </c>
      <c r="DV94" s="23" t="str">
        <f t="shared" si="80"/>
        <v/>
      </c>
      <c r="DW94" s="23" t="str">
        <f t="shared" si="81"/>
        <v/>
      </c>
      <c r="DX94" s="23" t="str">
        <f t="shared" si="82"/>
        <v/>
      </c>
      <c r="DY94" s="23" t="str">
        <f t="shared" si="83"/>
        <v/>
      </c>
      <c r="DZ94" s="23" t="str">
        <f t="shared" si="84"/>
        <v/>
      </c>
      <c r="EA94" s="23" t="str">
        <f t="shared" si="85"/>
        <v/>
      </c>
      <c r="EB94" s="23" t="str">
        <f t="shared" si="86"/>
        <v/>
      </c>
      <c r="EC94" s="23" t="str">
        <f t="shared" si="87"/>
        <v/>
      </c>
      <c r="ED94" s="23" t="str">
        <f t="shared" si="88"/>
        <v/>
      </c>
      <c r="EE94" s="23" t="str">
        <f t="shared" si="89"/>
        <v/>
      </c>
    </row>
    <row r="95" spans="1:135" ht="11.25" customHeight="1">
      <c r="A95" s="57" t="s">
        <v>138</v>
      </c>
      <c r="B95" s="57" t="s">
        <v>72</v>
      </c>
      <c r="C95" s="57" t="s">
        <v>50</v>
      </c>
      <c r="D95" s="57"/>
      <c r="E95" s="84">
        <v>1</v>
      </c>
      <c r="G95" s="35">
        <v>24979</v>
      </c>
      <c r="H95" s="35"/>
      <c r="I95" s="48">
        <v>1</v>
      </c>
      <c r="J95" s="56"/>
      <c r="K95" s="57"/>
      <c r="L95" s="48">
        <v>1</v>
      </c>
      <c r="M95" s="63"/>
      <c r="N95" s="57"/>
      <c r="O95" s="20">
        <f t="shared" si="90"/>
        <v>3</v>
      </c>
      <c r="P95" s="20">
        <f t="shared" si="91"/>
        <v>5</v>
      </c>
      <c r="Q95" s="20">
        <f t="shared" si="92"/>
        <v>1968</v>
      </c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DC95" s="23" t="str">
        <f t="shared" si="61"/>
        <v/>
      </c>
      <c r="DD95" s="23" t="str">
        <f t="shared" si="62"/>
        <v/>
      </c>
      <c r="DE95" s="23" t="str">
        <f t="shared" si="63"/>
        <v/>
      </c>
      <c r="DF95" s="23" t="str">
        <f t="shared" si="64"/>
        <v/>
      </c>
      <c r="DG95" s="23" t="str">
        <f t="shared" si="65"/>
        <v/>
      </c>
      <c r="DH95" s="23" t="str">
        <f t="shared" si="66"/>
        <v/>
      </c>
      <c r="DI95" s="23" t="str">
        <f t="shared" si="67"/>
        <v/>
      </c>
      <c r="DJ95" s="23" t="str">
        <f t="shared" si="68"/>
        <v/>
      </c>
      <c r="DK95" s="23" t="str">
        <f t="shared" si="69"/>
        <v/>
      </c>
      <c r="DL95" s="23" t="str">
        <f t="shared" si="70"/>
        <v/>
      </c>
      <c r="DM95" s="23" t="str">
        <f t="shared" si="71"/>
        <v/>
      </c>
      <c r="DN95" s="23" t="str">
        <f t="shared" si="72"/>
        <v/>
      </c>
      <c r="DO95" s="23" t="str">
        <f t="shared" si="73"/>
        <v/>
      </c>
      <c r="DP95" s="23" t="str">
        <f t="shared" si="74"/>
        <v/>
      </c>
      <c r="DQ95" s="23" t="str">
        <f t="shared" si="75"/>
        <v/>
      </c>
      <c r="DR95" s="23" t="str">
        <f t="shared" si="76"/>
        <v/>
      </c>
      <c r="DS95" s="23" t="str">
        <f t="shared" si="77"/>
        <v/>
      </c>
      <c r="DT95" s="23" t="str">
        <f t="shared" si="78"/>
        <v/>
      </c>
      <c r="DU95" s="23" t="str">
        <f t="shared" si="79"/>
        <v/>
      </c>
      <c r="DV95" s="23" t="str">
        <f t="shared" si="80"/>
        <v/>
      </c>
      <c r="DW95" s="23" t="str">
        <f t="shared" si="81"/>
        <v/>
      </c>
      <c r="DX95" s="23" t="str">
        <f t="shared" si="82"/>
        <v/>
      </c>
      <c r="DY95" s="23" t="str">
        <f t="shared" si="83"/>
        <v/>
      </c>
      <c r="DZ95" s="23" t="str">
        <f t="shared" si="84"/>
        <v/>
      </c>
      <c r="EA95" s="23" t="str">
        <f t="shared" si="85"/>
        <v/>
      </c>
      <c r="EB95" s="23" t="str">
        <f t="shared" si="86"/>
        <v/>
      </c>
      <c r="EC95" s="23" t="str">
        <f t="shared" si="87"/>
        <v/>
      </c>
      <c r="ED95" s="23" t="str">
        <f t="shared" si="88"/>
        <v/>
      </c>
      <c r="EE95" s="23" t="str">
        <f t="shared" si="89"/>
        <v/>
      </c>
    </row>
    <row r="96" spans="1:135" ht="11.25" customHeight="1">
      <c r="A96" s="57" t="s">
        <v>138</v>
      </c>
      <c r="B96" s="57" t="s">
        <v>72</v>
      </c>
      <c r="C96" s="57" t="s">
        <v>50</v>
      </c>
      <c r="D96" s="57"/>
      <c r="E96" s="84">
        <v>1</v>
      </c>
      <c r="G96" s="35">
        <v>25075</v>
      </c>
      <c r="H96" s="35"/>
      <c r="I96" s="48">
        <v>1</v>
      </c>
      <c r="J96" s="56"/>
      <c r="K96" s="57"/>
      <c r="L96" s="48">
        <v>1</v>
      </c>
      <c r="M96" s="63"/>
      <c r="N96" s="57"/>
      <c r="O96" s="20">
        <f t="shared" si="90"/>
        <v>3</v>
      </c>
      <c r="P96" s="20">
        <f t="shared" si="91"/>
        <v>8</v>
      </c>
      <c r="Q96" s="20">
        <f t="shared" si="92"/>
        <v>1968</v>
      </c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DC96" s="23" t="str">
        <f t="shared" si="61"/>
        <v/>
      </c>
      <c r="DD96" s="23" t="str">
        <f t="shared" si="62"/>
        <v/>
      </c>
      <c r="DE96" s="23" t="str">
        <f t="shared" si="63"/>
        <v/>
      </c>
      <c r="DF96" s="23" t="str">
        <f t="shared" si="64"/>
        <v/>
      </c>
      <c r="DG96" s="23" t="str">
        <f t="shared" si="65"/>
        <v/>
      </c>
      <c r="DH96" s="23" t="str">
        <f t="shared" si="66"/>
        <v/>
      </c>
      <c r="DI96" s="23" t="str">
        <f t="shared" si="67"/>
        <v/>
      </c>
      <c r="DJ96" s="23" t="str">
        <f t="shared" si="68"/>
        <v/>
      </c>
      <c r="DK96" s="23" t="str">
        <f t="shared" si="69"/>
        <v/>
      </c>
      <c r="DL96" s="23" t="str">
        <f t="shared" si="70"/>
        <v/>
      </c>
      <c r="DM96" s="23" t="str">
        <f t="shared" si="71"/>
        <v/>
      </c>
      <c r="DN96" s="23" t="str">
        <f t="shared" si="72"/>
        <v/>
      </c>
      <c r="DO96" s="23" t="str">
        <f t="shared" si="73"/>
        <v/>
      </c>
      <c r="DP96" s="23" t="str">
        <f t="shared" si="74"/>
        <v/>
      </c>
      <c r="DQ96" s="23" t="str">
        <f t="shared" si="75"/>
        <v/>
      </c>
      <c r="DR96" s="23" t="str">
        <f t="shared" si="76"/>
        <v/>
      </c>
      <c r="DS96" s="23" t="str">
        <f t="shared" si="77"/>
        <v/>
      </c>
      <c r="DT96" s="23" t="str">
        <f t="shared" si="78"/>
        <v/>
      </c>
      <c r="DU96" s="23" t="str">
        <f t="shared" si="79"/>
        <v/>
      </c>
      <c r="DV96" s="23" t="str">
        <f t="shared" si="80"/>
        <v/>
      </c>
      <c r="DW96" s="23" t="str">
        <f t="shared" si="81"/>
        <v/>
      </c>
      <c r="DX96" s="23" t="str">
        <f t="shared" si="82"/>
        <v/>
      </c>
      <c r="DY96" s="23" t="str">
        <f t="shared" si="83"/>
        <v/>
      </c>
      <c r="DZ96" s="23" t="str">
        <f t="shared" si="84"/>
        <v/>
      </c>
      <c r="EA96" s="23" t="str">
        <f t="shared" si="85"/>
        <v/>
      </c>
      <c r="EB96" s="23" t="str">
        <f t="shared" si="86"/>
        <v/>
      </c>
      <c r="EC96" s="23" t="str">
        <f t="shared" si="87"/>
        <v/>
      </c>
      <c r="ED96" s="23" t="str">
        <f t="shared" si="88"/>
        <v/>
      </c>
      <c r="EE96" s="23" t="str">
        <f t="shared" si="89"/>
        <v/>
      </c>
    </row>
    <row r="97" spans="1:135" ht="11.25" customHeight="1">
      <c r="A97" s="57" t="s">
        <v>138</v>
      </c>
      <c r="B97" s="57" t="s">
        <v>74</v>
      </c>
      <c r="C97" s="57" t="s">
        <v>51</v>
      </c>
      <c r="D97" s="57"/>
      <c r="E97" s="84">
        <v>4</v>
      </c>
      <c r="G97" s="35">
        <v>25078</v>
      </c>
      <c r="H97" s="35">
        <v>25080</v>
      </c>
      <c r="I97" s="48">
        <v>1</v>
      </c>
      <c r="J97" s="56"/>
      <c r="K97" s="57" t="s">
        <v>303</v>
      </c>
      <c r="L97" s="48">
        <v>1</v>
      </c>
      <c r="M97" s="63"/>
      <c r="N97" s="57"/>
      <c r="O97" s="20">
        <f t="shared" si="90"/>
        <v>3</v>
      </c>
      <c r="P97" s="20">
        <f t="shared" si="91"/>
        <v>8</v>
      </c>
      <c r="Q97" s="20">
        <f t="shared" si="92"/>
        <v>1968</v>
      </c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DC97" s="23" t="str">
        <f t="shared" si="61"/>
        <v/>
      </c>
      <c r="DD97" s="23" t="str">
        <f t="shared" si="62"/>
        <v/>
      </c>
      <c r="DE97" s="23" t="str">
        <f t="shared" si="63"/>
        <v/>
      </c>
      <c r="DF97" s="23" t="str">
        <f t="shared" si="64"/>
        <v/>
      </c>
      <c r="DG97" s="23" t="str">
        <f t="shared" si="65"/>
        <v/>
      </c>
      <c r="DH97" s="23" t="str">
        <f t="shared" si="66"/>
        <v/>
      </c>
      <c r="DI97" s="23" t="str">
        <f t="shared" si="67"/>
        <v/>
      </c>
      <c r="DJ97" s="23" t="str">
        <f t="shared" si="68"/>
        <v/>
      </c>
      <c r="DK97" s="23" t="str">
        <f t="shared" si="69"/>
        <v/>
      </c>
      <c r="DL97" s="23" t="str">
        <f t="shared" si="70"/>
        <v/>
      </c>
      <c r="DM97" s="23" t="str">
        <f t="shared" si="71"/>
        <v/>
      </c>
      <c r="DN97" s="23" t="str">
        <f t="shared" si="72"/>
        <v/>
      </c>
      <c r="DO97" s="23" t="str">
        <f t="shared" si="73"/>
        <v/>
      </c>
      <c r="DP97" s="23" t="str">
        <f t="shared" si="74"/>
        <v/>
      </c>
      <c r="DQ97" s="23" t="str">
        <f t="shared" si="75"/>
        <v/>
      </c>
      <c r="DR97" s="23" t="str">
        <f t="shared" si="76"/>
        <v/>
      </c>
      <c r="DS97" s="23" t="str">
        <f t="shared" si="77"/>
        <v/>
      </c>
      <c r="DT97" s="23" t="str">
        <f t="shared" si="78"/>
        <v/>
      </c>
      <c r="DU97" s="23" t="str">
        <f t="shared" si="79"/>
        <v/>
      </c>
      <c r="DV97" s="23" t="str">
        <f t="shared" si="80"/>
        <v/>
      </c>
      <c r="DW97" s="23" t="str">
        <f t="shared" si="81"/>
        <v/>
      </c>
      <c r="DX97" s="23" t="str">
        <f t="shared" si="82"/>
        <v/>
      </c>
      <c r="DY97" s="23" t="str">
        <f t="shared" si="83"/>
        <v/>
      </c>
      <c r="DZ97" s="23" t="str">
        <f t="shared" si="84"/>
        <v/>
      </c>
      <c r="EA97" s="23" t="str">
        <f t="shared" si="85"/>
        <v/>
      </c>
      <c r="EB97" s="23" t="str">
        <f t="shared" si="86"/>
        <v/>
      </c>
      <c r="EC97" s="23" t="str">
        <f t="shared" si="87"/>
        <v/>
      </c>
      <c r="ED97" s="23" t="str">
        <f t="shared" si="88"/>
        <v/>
      </c>
      <c r="EE97" s="23" t="str">
        <f t="shared" si="89"/>
        <v/>
      </c>
    </row>
    <row r="98" spans="1:135" ht="11.25" customHeight="1">
      <c r="A98" s="57" t="s">
        <v>138</v>
      </c>
      <c r="B98" s="57" t="s">
        <v>72</v>
      </c>
      <c r="C98" s="57" t="s">
        <v>50</v>
      </c>
      <c r="D98" s="57"/>
      <c r="E98" s="84">
        <v>3</v>
      </c>
      <c r="G98" s="35">
        <v>25084</v>
      </c>
      <c r="H98" s="35"/>
      <c r="I98" s="48">
        <v>1</v>
      </c>
      <c r="J98" s="56"/>
      <c r="K98" s="57" t="s">
        <v>313</v>
      </c>
      <c r="L98" s="48">
        <v>1</v>
      </c>
      <c r="M98" s="63"/>
      <c r="N98" s="57"/>
      <c r="O98" s="20">
        <f t="shared" si="90"/>
        <v>1</v>
      </c>
      <c r="P98" s="20">
        <f t="shared" si="91"/>
        <v>9</v>
      </c>
      <c r="Q98" s="20">
        <f t="shared" si="92"/>
        <v>1968</v>
      </c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DC98" s="23" t="str">
        <f t="shared" ref="DC98:DC129" si="93">IF(Q98=1977,IF($E98=0,"",$E98),"")</f>
        <v/>
      </c>
      <c r="DD98" s="23" t="str">
        <f t="shared" ref="DD98:DD129" si="94">IF(Q98=1978,IF($E98=0,"",$E98),"")</f>
        <v/>
      </c>
      <c r="DE98" s="23" t="str">
        <f t="shared" ref="DE98:DE129" si="95">IF(Q98=1979,IF($E98=0,"",$E98),"")</f>
        <v/>
      </c>
      <c r="DF98" s="23" t="str">
        <f t="shared" ref="DF98:DF129" si="96">IF(Q98=1980,IF($E98=0,"",$E98),"")</f>
        <v/>
      </c>
      <c r="DG98" s="23" t="str">
        <f t="shared" ref="DG98:DG129" si="97">IF(Q98=1981,IF($E98=0,"",$E98),"")</f>
        <v/>
      </c>
      <c r="DH98" s="23" t="str">
        <f t="shared" ref="DH98:DH129" si="98">IF(Q98=1982,IF($E98=0,"",$E98),"")</f>
        <v/>
      </c>
      <c r="DI98" s="23" t="str">
        <f t="shared" ref="DI98:DI129" si="99">IF(Q98=1983,IF($E98=0,"",$E98),"")</f>
        <v/>
      </c>
      <c r="DJ98" s="23" t="str">
        <f t="shared" ref="DJ98:DJ129" si="100">IF(Q98=1984,IF($E98=0,"",$E98),"")</f>
        <v/>
      </c>
      <c r="DK98" s="23" t="str">
        <f t="shared" ref="DK98:DK129" si="101">IF(Q98=1985,IF($E98=0,"",$E98),"")</f>
        <v/>
      </c>
      <c r="DL98" s="23" t="str">
        <f t="shared" ref="DL98:DL129" si="102">IF(Q98=1986,IF($E98=0,"",$E98),"")</f>
        <v/>
      </c>
      <c r="DM98" s="23" t="str">
        <f t="shared" ref="DM98:DM129" si="103">IF(Q98=1987,IF($E98=0,"",$E98),"")</f>
        <v/>
      </c>
      <c r="DN98" s="23" t="str">
        <f t="shared" ref="DN98:DN129" si="104">IF(Q98=1988,IF($E98=0,"",$E98),"")</f>
        <v/>
      </c>
      <c r="DO98" s="23" t="str">
        <f t="shared" ref="DO98:DO129" si="105">IF(Q98=1989,IF($E98=0,"",$E98),"")</f>
        <v/>
      </c>
      <c r="DP98" s="23" t="str">
        <f t="shared" ref="DP98:DP129" si="106">IF(Q98=1990,IF($E98=0,"",$E98),"")</f>
        <v/>
      </c>
      <c r="DQ98" s="23" t="str">
        <f t="shared" ref="DQ98:DQ129" si="107">IF(Q98=1991,IF($E98=0,"",$E98),"")</f>
        <v/>
      </c>
      <c r="DR98" s="23" t="str">
        <f t="shared" ref="DR98:DR129" si="108">IF(Q98=1992,IF($E98=0,"",$E98),"")</f>
        <v/>
      </c>
      <c r="DS98" s="23" t="str">
        <f t="shared" ref="DS98:DS129" si="109">IF(Q98=1993,IF($E98=0,"",$E98),"")</f>
        <v/>
      </c>
      <c r="DT98" s="23" t="str">
        <f t="shared" ref="DT98:DT129" si="110">IF(Q98=1994,IF($E98=0,"",$E98),"")</f>
        <v/>
      </c>
      <c r="DU98" s="23" t="str">
        <f t="shared" ref="DU98:DU129" si="111">IF(Q98=1995,IF($E98=0,"",$E98),"")</f>
        <v/>
      </c>
      <c r="DV98" s="23" t="str">
        <f t="shared" ref="DV98:DV129" si="112">IF(Q98=1996,IF($E98=0,"",$E98),"")</f>
        <v/>
      </c>
      <c r="DW98" s="23" t="str">
        <f t="shared" ref="DW98:DW129" si="113">IF(Q98=1997,IF($E98=0,"",$E98),"")</f>
        <v/>
      </c>
      <c r="DX98" s="23" t="str">
        <f t="shared" ref="DX98:DX129" si="114">IF(Q98=1998,IF($E98=0,"",$E98),"")</f>
        <v/>
      </c>
      <c r="DY98" s="23" t="str">
        <f t="shared" ref="DY98:DY129" si="115">IF(Q98=1999,IF($E98=0,"",$E98),"")</f>
        <v/>
      </c>
      <c r="DZ98" s="23" t="str">
        <f t="shared" ref="DZ98:DZ129" si="116">IF(Q98=2000,IF($E98=0,"",$E98),"")</f>
        <v/>
      </c>
      <c r="EA98" s="23" t="str">
        <f t="shared" ref="EA98:EA129" si="117">IF(Q98=2001,IF($E98=0,"",$E98),"")</f>
        <v/>
      </c>
      <c r="EB98" s="23" t="str">
        <f t="shared" ref="EB98:EB129" si="118">IF(Q98=2002,IF($E98=0,"",$E98),"")</f>
        <v/>
      </c>
      <c r="EC98" s="23" t="str">
        <f t="shared" ref="EC98:EC129" si="119">IF(Q98=2003,IF($E98=0,"",$E98),"")</f>
        <v/>
      </c>
      <c r="ED98" s="23" t="str">
        <f t="shared" ref="ED98:ED129" si="120">IF(Q98=2004,IF($E98=0,"",$E98),"")</f>
        <v/>
      </c>
      <c r="EE98" s="23" t="str">
        <f t="shared" ref="EE98:EE129" si="121">IF(Q98=2005,IF($E98=0,"",$E98),"")</f>
        <v/>
      </c>
    </row>
    <row r="99" spans="1:135" ht="11.25" customHeight="1">
      <c r="A99" s="57" t="s">
        <v>138</v>
      </c>
      <c r="B99" s="57" t="s">
        <v>74</v>
      </c>
      <c r="C99" s="57" t="s">
        <v>51</v>
      </c>
      <c r="D99" s="57"/>
      <c r="E99" s="84">
        <v>1</v>
      </c>
      <c r="G99" s="35">
        <v>25089</v>
      </c>
      <c r="H99" s="35"/>
      <c r="I99" s="48">
        <v>0</v>
      </c>
      <c r="J99" s="57" t="s">
        <v>165</v>
      </c>
      <c r="K99" s="55"/>
      <c r="L99" s="48">
        <v>0</v>
      </c>
      <c r="M99" s="63"/>
      <c r="N99" s="57"/>
      <c r="O99" s="20">
        <f t="shared" si="90"/>
        <v>1</v>
      </c>
      <c r="P99" s="20">
        <f t="shared" si="91"/>
        <v>9</v>
      </c>
      <c r="Q99" s="20">
        <f t="shared" si="92"/>
        <v>1968</v>
      </c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DC99" s="23" t="str">
        <f t="shared" si="93"/>
        <v/>
      </c>
      <c r="DD99" s="23" t="str">
        <f t="shared" si="94"/>
        <v/>
      </c>
      <c r="DE99" s="23" t="str">
        <f t="shared" si="95"/>
        <v/>
      </c>
      <c r="DF99" s="23" t="str">
        <f t="shared" si="96"/>
        <v/>
      </c>
      <c r="DG99" s="23" t="str">
        <f t="shared" si="97"/>
        <v/>
      </c>
      <c r="DH99" s="23" t="str">
        <f t="shared" si="98"/>
        <v/>
      </c>
      <c r="DI99" s="23" t="str">
        <f t="shared" si="99"/>
        <v/>
      </c>
      <c r="DJ99" s="23" t="str">
        <f t="shared" si="100"/>
        <v/>
      </c>
      <c r="DK99" s="23" t="str">
        <f t="shared" si="101"/>
        <v/>
      </c>
      <c r="DL99" s="23" t="str">
        <f t="shared" si="102"/>
        <v/>
      </c>
      <c r="DM99" s="23" t="str">
        <f t="shared" si="103"/>
        <v/>
      </c>
      <c r="DN99" s="23" t="str">
        <f t="shared" si="104"/>
        <v/>
      </c>
      <c r="DO99" s="23" t="str">
        <f t="shared" si="105"/>
        <v/>
      </c>
      <c r="DP99" s="23" t="str">
        <f t="shared" si="106"/>
        <v/>
      </c>
      <c r="DQ99" s="23" t="str">
        <f t="shared" si="107"/>
        <v/>
      </c>
      <c r="DR99" s="23" t="str">
        <f t="shared" si="108"/>
        <v/>
      </c>
      <c r="DS99" s="23" t="str">
        <f t="shared" si="109"/>
        <v/>
      </c>
      <c r="DT99" s="23" t="str">
        <f t="shared" si="110"/>
        <v/>
      </c>
      <c r="DU99" s="23" t="str">
        <f t="shared" si="111"/>
        <v/>
      </c>
      <c r="DV99" s="23" t="str">
        <f t="shared" si="112"/>
        <v/>
      </c>
      <c r="DW99" s="23" t="str">
        <f t="shared" si="113"/>
        <v/>
      </c>
      <c r="DX99" s="23" t="str">
        <f t="shared" si="114"/>
        <v/>
      </c>
      <c r="DY99" s="23" t="str">
        <f t="shared" si="115"/>
        <v/>
      </c>
      <c r="DZ99" s="23" t="str">
        <f t="shared" si="116"/>
        <v/>
      </c>
      <c r="EA99" s="23" t="str">
        <f t="shared" si="117"/>
        <v/>
      </c>
      <c r="EB99" s="23" t="str">
        <f t="shared" si="118"/>
        <v/>
      </c>
      <c r="EC99" s="23" t="str">
        <f t="shared" si="119"/>
        <v/>
      </c>
      <c r="ED99" s="23" t="str">
        <f t="shared" si="120"/>
        <v/>
      </c>
      <c r="EE99" s="23" t="str">
        <f t="shared" si="121"/>
        <v/>
      </c>
    </row>
    <row r="100" spans="1:135" ht="11.25" customHeight="1">
      <c r="A100" s="57" t="s">
        <v>138</v>
      </c>
      <c r="B100" s="57" t="s">
        <v>72</v>
      </c>
      <c r="C100" s="57" t="s">
        <v>50</v>
      </c>
      <c r="D100" s="57"/>
      <c r="E100" s="84">
        <v>1</v>
      </c>
      <c r="G100" s="35">
        <v>25095</v>
      </c>
      <c r="H100" s="35"/>
      <c r="I100" s="48">
        <v>1</v>
      </c>
      <c r="J100" s="56"/>
      <c r="K100" s="57" t="s">
        <v>314</v>
      </c>
      <c r="L100" s="48">
        <v>1</v>
      </c>
      <c r="M100" s="63"/>
      <c r="N100" s="57"/>
      <c r="O100" s="20">
        <f t="shared" si="90"/>
        <v>2</v>
      </c>
      <c r="P100" s="20">
        <f t="shared" si="91"/>
        <v>9</v>
      </c>
      <c r="Q100" s="20">
        <f t="shared" si="92"/>
        <v>1968</v>
      </c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DC100" s="23" t="str">
        <f t="shared" si="93"/>
        <v/>
      </c>
      <c r="DD100" s="23" t="str">
        <f t="shared" si="94"/>
        <v/>
      </c>
      <c r="DE100" s="23" t="str">
        <f t="shared" si="95"/>
        <v/>
      </c>
      <c r="DF100" s="23" t="str">
        <f t="shared" si="96"/>
        <v/>
      </c>
      <c r="DG100" s="23" t="str">
        <f t="shared" si="97"/>
        <v/>
      </c>
      <c r="DH100" s="23" t="str">
        <f t="shared" si="98"/>
        <v/>
      </c>
      <c r="DI100" s="23" t="str">
        <f t="shared" si="99"/>
        <v/>
      </c>
      <c r="DJ100" s="23" t="str">
        <f t="shared" si="100"/>
        <v/>
      </c>
      <c r="DK100" s="23" t="str">
        <f t="shared" si="101"/>
        <v/>
      </c>
      <c r="DL100" s="23" t="str">
        <f t="shared" si="102"/>
        <v/>
      </c>
      <c r="DM100" s="23" t="str">
        <f t="shared" si="103"/>
        <v/>
      </c>
      <c r="DN100" s="23" t="str">
        <f t="shared" si="104"/>
        <v/>
      </c>
      <c r="DO100" s="23" t="str">
        <f t="shared" si="105"/>
        <v/>
      </c>
      <c r="DP100" s="23" t="str">
        <f t="shared" si="106"/>
        <v/>
      </c>
      <c r="DQ100" s="23" t="str">
        <f t="shared" si="107"/>
        <v/>
      </c>
      <c r="DR100" s="23" t="str">
        <f t="shared" si="108"/>
        <v/>
      </c>
      <c r="DS100" s="23" t="str">
        <f t="shared" si="109"/>
        <v/>
      </c>
      <c r="DT100" s="23" t="str">
        <f t="shared" si="110"/>
        <v/>
      </c>
      <c r="DU100" s="23" t="str">
        <f t="shared" si="111"/>
        <v/>
      </c>
      <c r="DV100" s="23" t="str">
        <f t="shared" si="112"/>
        <v/>
      </c>
      <c r="DW100" s="23" t="str">
        <f t="shared" si="113"/>
        <v/>
      </c>
      <c r="DX100" s="23" t="str">
        <f t="shared" si="114"/>
        <v/>
      </c>
      <c r="DY100" s="23" t="str">
        <f t="shared" si="115"/>
        <v/>
      </c>
      <c r="DZ100" s="23" t="str">
        <f t="shared" si="116"/>
        <v/>
      </c>
      <c r="EA100" s="23" t="str">
        <f t="shared" si="117"/>
        <v/>
      </c>
      <c r="EB100" s="23" t="str">
        <f t="shared" si="118"/>
        <v/>
      </c>
      <c r="EC100" s="23" t="str">
        <f t="shared" si="119"/>
        <v/>
      </c>
      <c r="ED100" s="23" t="str">
        <f t="shared" si="120"/>
        <v/>
      </c>
      <c r="EE100" s="23" t="str">
        <f t="shared" si="121"/>
        <v/>
      </c>
    </row>
    <row r="101" spans="1:135" ht="11.25" customHeight="1">
      <c r="A101" s="57" t="s">
        <v>138</v>
      </c>
      <c r="B101" s="57" t="s">
        <v>72</v>
      </c>
      <c r="C101" s="57" t="s">
        <v>50</v>
      </c>
      <c r="D101" s="57"/>
      <c r="E101" s="84">
        <v>1</v>
      </c>
      <c r="G101" s="35">
        <v>25103</v>
      </c>
      <c r="H101" s="35"/>
      <c r="I101" s="48">
        <v>1</v>
      </c>
      <c r="J101" s="56"/>
      <c r="K101" s="57"/>
      <c r="L101" s="48">
        <v>1</v>
      </c>
      <c r="M101" s="63"/>
      <c r="N101" s="57"/>
      <c r="O101" s="20">
        <f t="shared" si="90"/>
        <v>3</v>
      </c>
      <c r="P101" s="20">
        <f t="shared" si="91"/>
        <v>9</v>
      </c>
      <c r="Q101" s="20">
        <f t="shared" si="92"/>
        <v>1968</v>
      </c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DC101" s="23" t="str">
        <f t="shared" si="93"/>
        <v/>
      </c>
      <c r="DD101" s="23" t="str">
        <f t="shared" si="94"/>
        <v/>
      </c>
      <c r="DE101" s="23" t="str">
        <f t="shared" si="95"/>
        <v/>
      </c>
      <c r="DF101" s="23" t="str">
        <f t="shared" si="96"/>
        <v/>
      </c>
      <c r="DG101" s="23" t="str">
        <f t="shared" si="97"/>
        <v/>
      </c>
      <c r="DH101" s="23" t="str">
        <f t="shared" si="98"/>
        <v/>
      </c>
      <c r="DI101" s="23" t="str">
        <f t="shared" si="99"/>
        <v/>
      </c>
      <c r="DJ101" s="23" t="str">
        <f t="shared" si="100"/>
        <v/>
      </c>
      <c r="DK101" s="23" t="str">
        <f t="shared" si="101"/>
        <v/>
      </c>
      <c r="DL101" s="23" t="str">
        <f t="shared" si="102"/>
        <v/>
      </c>
      <c r="DM101" s="23" t="str">
        <f t="shared" si="103"/>
        <v/>
      </c>
      <c r="DN101" s="23" t="str">
        <f t="shared" si="104"/>
        <v/>
      </c>
      <c r="DO101" s="23" t="str">
        <f t="shared" si="105"/>
        <v/>
      </c>
      <c r="DP101" s="23" t="str">
        <f t="shared" si="106"/>
        <v/>
      </c>
      <c r="DQ101" s="23" t="str">
        <f t="shared" si="107"/>
        <v/>
      </c>
      <c r="DR101" s="23" t="str">
        <f t="shared" si="108"/>
        <v/>
      </c>
      <c r="DS101" s="23" t="str">
        <f t="shared" si="109"/>
        <v/>
      </c>
      <c r="DT101" s="23" t="str">
        <f t="shared" si="110"/>
        <v/>
      </c>
      <c r="DU101" s="23" t="str">
        <f t="shared" si="111"/>
        <v/>
      </c>
      <c r="DV101" s="23" t="str">
        <f t="shared" si="112"/>
        <v/>
      </c>
      <c r="DW101" s="23" t="str">
        <f t="shared" si="113"/>
        <v/>
      </c>
      <c r="DX101" s="23" t="str">
        <f t="shared" si="114"/>
        <v/>
      </c>
      <c r="DY101" s="23" t="str">
        <f t="shared" si="115"/>
        <v/>
      </c>
      <c r="DZ101" s="23" t="str">
        <f t="shared" si="116"/>
        <v/>
      </c>
      <c r="EA101" s="23" t="str">
        <f t="shared" si="117"/>
        <v/>
      </c>
      <c r="EB101" s="23" t="str">
        <f t="shared" si="118"/>
        <v/>
      </c>
      <c r="EC101" s="23" t="str">
        <f t="shared" si="119"/>
        <v/>
      </c>
      <c r="ED101" s="23" t="str">
        <f t="shared" si="120"/>
        <v/>
      </c>
      <c r="EE101" s="23" t="str">
        <f t="shared" si="121"/>
        <v/>
      </c>
    </row>
    <row r="102" spans="1:135" ht="11.25" customHeight="1">
      <c r="A102" s="57" t="s">
        <v>138</v>
      </c>
      <c r="B102" s="57" t="s">
        <v>72</v>
      </c>
      <c r="C102" s="57" t="s">
        <v>50</v>
      </c>
      <c r="D102" s="57"/>
      <c r="E102" s="84">
        <v>1</v>
      </c>
      <c r="G102" s="35">
        <v>25109</v>
      </c>
      <c r="H102" s="35"/>
      <c r="I102" s="48">
        <v>1</v>
      </c>
      <c r="J102" s="56"/>
      <c r="K102" s="57"/>
      <c r="L102" s="48">
        <v>1</v>
      </c>
      <c r="M102" s="63"/>
      <c r="N102" s="57"/>
      <c r="O102" s="20">
        <f t="shared" si="90"/>
        <v>3</v>
      </c>
      <c r="P102" s="20">
        <f t="shared" si="91"/>
        <v>9</v>
      </c>
      <c r="Q102" s="20">
        <f t="shared" si="92"/>
        <v>1968</v>
      </c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DC102" s="23" t="str">
        <f t="shared" si="93"/>
        <v/>
      </c>
      <c r="DD102" s="23" t="str">
        <f t="shared" si="94"/>
        <v/>
      </c>
      <c r="DE102" s="23" t="str">
        <f t="shared" si="95"/>
        <v/>
      </c>
      <c r="DF102" s="23" t="str">
        <f t="shared" si="96"/>
        <v/>
      </c>
      <c r="DG102" s="23" t="str">
        <f t="shared" si="97"/>
        <v/>
      </c>
      <c r="DH102" s="23" t="str">
        <f t="shared" si="98"/>
        <v/>
      </c>
      <c r="DI102" s="23" t="str">
        <f t="shared" si="99"/>
        <v/>
      </c>
      <c r="DJ102" s="23" t="str">
        <f t="shared" si="100"/>
        <v/>
      </c>
      <c r="DK102" s="23" t="str">
        <f t="shared" si="101"/>
        <v/>
      </c>
      <c r="DL102" s="23" t="str">
        <f t="shared" si="102"/>
        <v/>
      </c>
      <c r="DM102" s="23" t="str">
        <f t="shared" si="103"/>
        <v/>
      </c>
      <c r="DN102" s="23" t="str">
        <f t="shared" si="104"/>
        <v/>
      </c>
      <c r="DO102" s="23" t="str">
        <f t="shared" si="105"/>
        <v/>
      </c>
      <c r="DP102" s="23" t="str">
        <f t="shared" si="106"/>
        <v/>
      </c>
      <c r="DQ102" s="23" t="str">
        <f t="shared" si="107"/>
        <v/>
      </c>
      <c r="DR102" s="23" t="str">
        <f t="shared" si="108"/>
        <v/>
      </c>
      <c r="DS102" s="23" t="str">
        <f t="shared" si="109"/>
        <v/>
      </c>
      <c r="DT102" s="23" t="str">
        <f t="shared" si="110"/>
        <v/>
      </c>
      <c r="DU102" s="23" t="str">
        <f t="shared" si="111"/>
        <v/>
      </c>
      <c r="DV102" s="23" t="str">
        <f t="shared" si="112"/>
        <v/>
      </c>
      <c r="DW102" s="23" t="str">
        <f t="shared" si="113"/>
        <v/>
      </c>
      <c r="DX102" s="23" t="str">
        <f t="shared" si="114"/>
        <v/>
      </c>
      <c r="DY102" s="23" t="str">
        <f t="shared" si="115"/>
        <v/>
      </c>
      <c r="DZ102" s="23" t="str">
        <f t="shared" si="116"/>
        <v/>
      </c>
      <c r="EA102" s="23" t="str">
        <f t="shared" si="117"/>
        <v/>
      </c>
      <c r="EB102" s="23" t="str">
        <f t="shared" si="118"/>
        <v/>
      </c>
      <c r="EC102" s="23" t="str">
        <f t="shared" si="119"/>
        <v/>
      </c>
      <c r="ED102" s="23" t="str">
        <f t="shared" si="120"/>
        <v/>
      </c>
      <c r="EE102" s="23" t="str">
        <f t="shared" si="121"/>
        <v/>
      </c>
    </row>
    <row r="103" spans="1:135" ht="11.25" customHeight="1">
      <c r="A103" s="21" t="s">
        <v>138</v>
      </c>
      <c r="B103" s="21" t="s">
        <v>68</v>
      </c>
      <c r="C103" s="21" t="s">
        <v>166</v>
      </c>
      <c r="D103" s="21"/>
      <c r="E103" s="20">
        <v>1</v>
      </c>
      <c r="F103" s="90" t="s">
        <v>148</v>
      </c>
      <c r="G103" s="35">
        <v>25116</v>
      </c>
      <c r="H103" s="35"/>
      <c r="I103" s="48">
        <v>1</v>
      </c>
      <c r="J103" s="56"/>
      <c r="K103" s="21" t="s">
        <v>148</v>
      </c>
      <c r="L103" s="48">
        <v>1</v>
      </c>
      <c r="M103" s="43"/>
      <c r="N103" s="21"/>
      <c r="O103" s="20">
        <f t="shared" si="90"/>
        <v>1</v>
      </c>
      <c r="P103" s="20">
        <f t="shared" si="91"/>
        <v>10</v>
      </c>
      <c r="Q103" s="20">
        <f t="shared" si="92"/>
        <v>1968</v>
      </c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DC103" s="23" t="str">
        <f t="shared" si="93"/>
        <v/>
      </c>
      <c r="DD103" s="23" t="str">
        <f t="shared" si="94"/>
        <v/>
      </c>
      <c r="DE103" s="23" t="str">
        <f t="shared" si="95"/>
        <v/>
      </c>
      <c r="DF103" s="23" t="str">
        <f t="shared" si="96"/>
        <v/>
      </c>
      <c r="DG103" s="23" t="str">
        <f t="shared" si="97"/>
        <v/>
      </c>
      <c r="DH103" s="23" t="str">
        <f t="shared" si="98"/>
        <v/>
      </c>
      <c r="DI103" s="23" t="str">
        <f t="shared" si="99"/>
        <v/>
      </c>
      <c r="DJ103" s="23" t="str">
        <f t="shared" si="100"/>
        <v/>
      </c>
      <c r="DK103" s="23" t="str">
        <f t="shared" si="101"/>
        <v/>
      </c>
      <c r="DL103" s="23" t="str">
        <f t="shared" si="102"/>
        <v/>
      </c>
      <c r="DM103" s="23" t="str">
        <f t="shared" si="103"/>
        <v/>
      </c>
      <c r="DN103" s="23" t="str">
        <f t="shared" si="104"/>
        <v/>
      </c>
      <c r="DO103" s="23" t="str">
        <f t="shared" si="105"/>
        <v/>
      </c>
      <c r="DP103" s="23" t="str">
        <f t="shared" si="106"/>
        <v/>
      </c>
      <c r="DQ103" s="23" t="str">
        <f t="shared" si="107"/>
        <v/>
      </c>
      <c r="DR103" s="23" t="str">
        <f t="shared" si="108"/>
        <v/>
      </c>
      <c r="DS103" s="23" t="str">
        <f t="shared" si="109"/>
        <v/>
      </c>
      <c r="DT103" s="23" t="str">
        <f t="shared" si="110"/>
        <v/>
      </c>
      <c r="DU103" s="23" t="str">
        <f t="shared" si="111"/>
        <v/>
      </c>
      <c r="DV103" s="23" t="str">
        <f t="shared" si="112"/>
        <v/>
      </c>
      <c r="DW103" s="23" t="str">
        <f t="shared" si="113"/>
        <v/>
      </c>
      <c r="DX103" s="23" t="str">
        <f t="shared" si="114"/>
        <v/>
      </c>
      <c r="DY103" s="23" t="str">
        <f t="shared" si="115"/>
        <v/>
      </c>
      <c r="DZ103" s="23" t="str">
        <f t="shared" si="116"/>
        <v/>
      </c>
      <c r="EA103" s="23" t="str">
        <f t="shared" si="117"/>
        <v/>
      </c>
      <c r="EB103" s="23" t="str">
        <f t="shared" si="118"/>
        <v/>
      </c>
      <c r="EC103" s="23" t="str">
        <f t="shared" si="119"/>
        <v/>
      </c>
      <c r="ED103" s="23" t="str">
        <f t="shared" si="120"/>
        <v/>
      </c>
      <c r="EE103" s="23" t="str">
        <f t="shared" si="121"/>
        <v/>
      </c>
    </row>
    <row r="104" spans="1:135" ht="11.25" customHeight="1">
      <c r="A104" s="57" t="s">
        <v>138</v>
      </c>
      <c r="B104" s="57" t="s">
        <v>72</v>
      </c>
      <c r="C104" s="57" t="s">
        <v>50</v>
      </c>
      <c r="D104" s="57"/>
      <c r="E104" s="84">
        <v>1</v>
      </c>
      <c r="G104" s="35">
        <v>25116</v>
      </c>
      <c r="H104" s="35"/>
      <c r="I104" s="48">
        <v>1</v>
      </c>
      <c r="J104" s="56"/>
      <c r="K104" s="57"/>
      <c r="L104" s="48">
        <v>1</v>
      </c>
      <c r="M104" s="63"/>
      <c r="N104" s="57"/>
      <c r="O104" s="20">
        <f t="shared" si="90"/>
        <v>1</v>
      </c>
      <c r="P104" s="20">
        <f t="shared" si="91"/>
        <v>10</v>
      </c>
      <c r="Q104" s="20">
        <f t="shared" si="92"/>
        <v>1968</v>
      </c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DC104" s="23" t="str">
        <f t="shared" si="93"/>
        <v/>
      </c>
      <c r="DD104" s="23" t="str">
        <f t="shared" si="94"/>
        <v/>
      </c>
      <c r="DE104" s="23" t="str">
        <f t="shared" si="95"/>
        <v/>
      </c>
      <c r="DF104" s="23" t="str">
        <f t="shared" si="96"/>
        <v/>
      </c>
      <c r="DG104" s="23" t="str">
        <f t="shared" si="97"/>
        <v/>
      </c>
      <c r="DH104" s="23" t="str">
        <f t="shared" si="98"/>
        <v/>
      </c>
      <c r="DI104" s="23" t="str">
        <f t="shared" si="99"/>
        <v/>
      </c>
      <c r="DJ104" s="23" t="str">
        <f t="shared" si="100"/>
        <v/>
      </c>
      <c r="DK104" s="23" t="str">
        <f t="shared" si="101"/>
        <v/>
      </c>
      <c r="DL104" s="23" t="str">
        <f t="shared" si="102"/>
        <v/>
      </c>
      <c r="DM104" s="23" t="str">
        <f t="shared" si="103"/>
        <v/>
      </c>
      <c r="DN104" s="23" t="str">
        <f t="shared" si="104"/>
        <v/>
      </c>
      <c r="DO104" s="23" t="str">
        <f t="shared" si="105"/>
        <v/>
      </c>
      <c r="DP104" s="23" t="str">
        <f t="shared" si="106"/>
        <v/>
      </c>
      <c r="DQ104" s="23" t="str">
        <f t="shared" si="107"/>
        <v/>
      </c>
      <c r="DR104" s="23" t="str">
        <f t="shared" si="108"/>
        <v/>
      </c>
      <c r="DS104" s="23" t="str">
        <f t="shared" si="109"/>
        <v/>
      </c>
      <c r="DT104" s="23" t="str">
        <f t="shared" si="110"/>
        <v/>
      </c>
      <c r="DU104" s="23" t="str">
        <f t="shared" si="111"/>
        <v/>
      </c>
      <c r="DV104" s="23" t="str">
        <f t="shared" si="112"/>
        <v/>
      </c>
      <c r="DW104" s="23" t="str">
        <f t="shared" si="113"/>
        <v/>
      </c>
      <c r="DX104" s="23" t="str">
        <f t="shared" si="114"/>
        <v/>
      </c>
      <c r="DY104" s="23" t="str">
        <f t="shared" si="115"/>
        <v/>
      </c>
      <c r="DZ104" s="23" t="str">
        <f t="shared" si="116"/>
        <v/>
      </c>
      <c r="EA104" s="23" t="str">
        <f t="shared" si="117"/>
        <v/>
      </c>
      <c r="EB104" s="23" t="str">
        <f t="shared" si="118"/>
        <v/>
      </c>
      <c r="EC104" s="23" t="str">
        <f t="shared" si="119"/>
        <v/>
      </c>
      <c r="ED104" s="23" t="str">
        <f t="shared" si="120"/>
        <v/>
      </c>
      <c r="EE104" s="23" t="str">
        <f t="shared" si="121"/>
        <v/>
      </c>
    </row>
    <row r="105" spans="1:135" ht="11.25" customHeight="1">
      <c r="A105" s="57" t="s">
        <v>138</v>
      </c>
      <c r="B105" s="57" t="s">
        <v>81</v>
      </c>
      <c r="C105" s="57" t="s">
        <v>154</v>
      </c>
      <c r="D105" s="57"/>
      <c r="E105" s="84">
        <v>18</v>
      </c>
      <c r="G105" s="35">
        <v>25325</v>
      </c>
      <c r="H105" s="35">
        <v>25336</v>
      </c>
      <c r="I105" s="48">
        <v>1</v>
      </c>
      <c r="J105" s="56"/>
      <c r="K105" s="57" t="s">
        <v>302</v>
      </c>
      <c r="L105" s="48">
        <v>1</v>
      </c>
      <c r="M105" s="63"/>
      <c r="N105" s="57"/>
      <c r="O105" s="20">
        <f t="shared" si="90"/>
        <v>1</v>
      </c>
      <c r="P105" s="20">
        <f t="shared" si="91"/>
        <v>5</v>
      </c>
      <c r="Q105" s="20">
        <f t="shared" si="92"/>
        <v>1969</v>
      </c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DC105" s="23" t="str">
        <f t="shared" si="93"/>
        <v/>
      </c>
      <c r="DD105" s="23" t="str">
        <f t="shared" si="94"/>
        <v/>
      </c>
      <c r="DE105" s="23" t="str">
        <f t="shared" si="95"/>
        <v/>
      </c>
      <c r="DF105" s="23" t="str">
        <f t="shared" si="96"/>
        <v/>
      </c>
      <c r="DG105" s="23" t="str">
        <f t="shared" si="97"/>
        <v/>
      </c>
      <c r="DH105" s="23" t="str">
        <f t="shared" si="98"/>
        <v/>
      </c>
      <c r="DI105" s="23" t="str">
        <f t="shared" si="99"/>
        <v/>
      </c>
      <c r="DJ105" s="23" t="str">
        <f t="shared" si="100"/>
        <v/>
      </c>
      <c r="DK105" s="23" t="str">
        <f t="shared" si="101"/>
        <v/>
      </c>
      <c r="DL105" s="23" t="str">
        <f t="shared" si="102"/>
        <v/>
      </c>
      <c r="DM105" s="23" t="str">
        <f t="shared" si="103"/>
        <v/>
      </c>
      <c r="DN105" s="23" t="str">
        <f t="shared" si="104"/>
        <v/>
      </c>
      <c r="DO105" s="23" t="str">
        <f t="shared" si="105"/>
        <v/>
      </c>
      <c r="DP105" s="23" t="str">
        <f t="shared" si="106"/>
        <v/>
      </c>
      <c r="DQ105" s="23" t="str">
        <f t="shared" si="107"/>
        <v/>
      </c>
      <c r="DR105" s="23" t="str">
        <f t="shared" si="108"/>
        <v/>
      </c>
      <c r="DS105" s="23" t="str">
        <f t="shared" si="109"/>
        <v/>
      </c>
      <c r="DT105" s="23" t="str">
        <f t="shared" si="110"/>
        <v/>
      </c>
      <c r="DU105" s="23" t="str">
        <f t="shared" si="111"/>
        <v/>
      </c>
      <c r="DV105" s="23" t="str">
        <f t="shared" si="112"/>
        <v/>
      </c>
      <c r="DW105" s="23" t="str">
        <f t="shared" si="113"/>
        <v/>
      </c>
      <c r="DX105" s="23" t="str">
        <f t="shared" si="114"/>
        <v/>
      </c>
      <c r="DY105" s="23" t="str">
        <f t="shared" si="115"/>
        <v/>
      </c>
      <c r="DZ105" s="23" t="str">
        <f t="shared" si="116"/>
        <v/>
      </c>
      <c r="EA105" s="23" t="str">
        <f t="shared" si="117"/>
        <v/>
      </c>
      <c r="EB105" s="23" t="str">
        <f t="shared" si="118"/>
        <v/>
      </c>
      <c r="EC105" s="23" t="str">
        <f t="shared" si="119"/>
        <v/>
      </c>
      <c r="ED105" s="23" t="str">
        <f t="shared" si="120"/>
        <v/>
      </c>
      <c r="EE105" s="23" t="str">
        <f t="shared" si="121"/>
        <v/>
      </c>
    </row>
    <row r="106" spans="1:135" ht="11.25" customHeight="1">
      <c r="A106" s="57" t="s">
        <v>138</v>
      </c>
      <c r="B106" s="57" t="s">
        <v>72</v>
      </c>
      <c r="C106" s="57" t="s">
        <v>50</v>
      </c>
      <c r="D106" s="57"/>
      <c r="E106" s="84">
        <v>55</v>
      </c>
      <c r="G106" s="35">
        <v>25326</v>
      </c>
      <c r="H106" s="35"/>
      <c r="I106" s="48">
        <v>1</v>
      </c>
      <c r="J106" s="56"/>
      <c r="K106" s="57" t="s">
        <v>301</v>
      </c>
      <c r="L106" s="48">
        <v>1</v>
      </c>
      <c r="M106" s="63"/>
      <c r="N106" s="57"/>
      <c r="O106" s="20">
        <f t="shared" si="90"/>
        <v>1</v>
      </c>
      <c r="P106" s="20">
        <f t="shared" si="91"/>
        <v>5</v>
      </c>
      <c r="Q106" s="20">
        <f t="shared" si="92"/>
        <v>1969</v>
      </c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DC106" s="23" t="str">
        <f t="shared" si="93"/>
        <v/>
      </c>
      <c r="DD106" s="23" t="str">
        <f t="shared" si="94"/>
        <v/>
      </c>
      <c r="DE106" s="23" t="str">
        <f t="shared" si="95"/>
        <v/>
      </c>
      <c r="DF106" s="23" t="str">
        <f t="shared" si="96"/>
        <v/>
      </c>
      <c r="DG106" s="23" t="str">
        <f t="shared" si="97"/>
        <v/>
      </c>
      <c r="DH106" s="23" t="str">
        <f t="shared" si="98"/>
        <v/>
      </c>
      <c r="DI106" s="23" t="str">
        <f t="shared" si="99"/>
        <v/>
      </c>
      <c r="DJ106" s="23" t="str">
        <f t="shared" si="100"/>
        <v/>
      </c>
      <c r="DK106" s="23" t="str">
        <f t="shared" si="101"/>
        <v/>
      </c>
      <c r="DL106" s="23" t="str">
        <f t="shared" si="102"/>
        <v/>
      </c>
      <c r="DM106" s="23" t="str">
        <f t="shared" si="103"/>
        <v/>
      </c>
      <c r="DN106" s="23" t="str">
        <f t="shared" si="104"/>
        <v/>
      </c>
      <c r="DO106" s="23" t="str">
        <f t="shared" si="105"/>
        <v/>
      </c>
      <c r="DP106" s="23" t="str">
        <f t="shared" si="106"/>
        <v/>
      </c>
      <c r="DQ106" s="23" t="str">
        <f t="shared" si="107"/>
        <v/>
      </c>
      <c r="DR106" s="23" t="str">
        <f t="shared" si="108"/>
        <v/>
      </c>
      <c r="DS106" s="23" t="str">
        <f t="shared" si="109"/>
        <v/>
      </c>
      <c r="DT106" s="23" t="str">
        <f t="shared" si="110"/>
        <v/>
      </c>
      <c r="DU106" s="23" t="str">
        <f t="shared" si="111"/>
        <v/>
      </c>
      <c r="DV106" s="23" t="str">
        <f t="shared" si="112"/>
        <v/>
      </c>
      <c r="DW106" s="23" t="str">
        <f t="shared" si="113"/>
        <v/>
      </c>
      <c r="DX106" s="23" t="str">
        <f t="shared" si="114"/>
        <v/>
      </c>
      <c r="DY106" s="23" t="str">
        <f t="shared" si="115"/>
        <v/>
      </c>
      <c r="DZ106" s="23" t="str">
        <f t="shared" si="116"/>
        <v/>
      </c>
      <c r="EA106" s="23" t="str">
        <f t="shared" si="117"/>
        <v/>
      </c>
      <c r="EB106" s="23" t="str">
        <f t="shared" si="118"/>
        <v/>
      </c>
      <c r="EC106" s="23" t="str">
        <f t="shared" si="119"/>
        <v/>
      </c>
      <c r="ED106" s="23" t="str">
        <f t="shared" si="120"/>
        <v/>
      </c>
      <c r="EE106" s="23" t="str">
        <f t="shared" si="121"/>
        <v/>
      </c>
    </row>
    <row r="107" spans="1:135" ht="11.25" customHeight="1">
      <c r="A107" s="21" t="s">
        <v>138</v>
      </c>
      <c r="B107" s="21" t="s">
        <v>77</v>
      </c>
      <c r="C107" s="21" t="s">
        <v>167</v>
      </c>
      <c r="D107" s="21"/>
      <c r="E107" s="20">
        <v>1</v>
      </c>
      <c r="F107" s="90"/>
      <c r="G107" s="35">
        <v>25326</v>
      </c>
      <c r="H107" s="35"/>
      <c r="I107" s="48">
        <v>1</v>
      </c>
      <c r="J107" s="56"/>
      <c r="K107" s="21"/>
      <c r="L107" s="48">
        <v>1</v>
      </c>
      <c r="M107" s="43"/>
      <c r="N107" s="21"/>
      <c r="O107" s="20">
        <f t="shared" si="90"/>
        <v>1</v>
      </c>
      <c r="P107" s="20">
        <f t="shared" si="91"/>
        <v>5</v>
      </c>
      <c r="Q107" s="20">
        <f t="shared" si="92"/>
        <v>1969</v>
      </c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DC107" s="23" t="str">
        <f t="shared" si="93"/>
        <v/>
      </c>
      <c r="DD107" s="23" t="str">
        <f t="shared" si="94"/>
        <v/>
      </c>
      <c r="DE107" s="23" t="str">
        <f t="shared" si="95"/>
        <v/>
      </c>
      <c r="DF107" s="23" t="str">
        <f t="shared" si="96"/>
        <v/>
      </c>
      <c r="DG107" s="23" t="str">
        <f t="shared" si="97"/>
        <v/>
      </c>
      <c r="DH107" s="23" t="str">
        <f t="shared" si="98"/>
        <v/>
      </c>
      <c r="DI107" s="23" t="str">
        <f t="shared" si="99"/>
        <v/>
      </c>
      <c r="DJ107" s="23" t="str">
        <f t="shared" si="100"/>
        <v/>
      </c>
      <c r="DK107" s="23" t="str">
        <f t="shared" si="101"/>
        <v/>
      </c>
      <c r="DL107" s="23" t="str">
        <f t="shared" si="102"/>
        <v/>
      </c>
      <c r="DM107" s="23" t="str">
        <f t="shared" si="103"/>
        <v/>
      </c>
      <c r="DN107" s="23" t="str">
        <f t="shared" si="104"/>
        <v/>
      </c>
      <c r="DO107" s="23" t="str">
        <f t="shared" si="105"/>
        <v/>
      </c>
      <c r="DP107" s="23" t="str">
        <f t="shared" si="106"/>
        <v/>
      </c>
      <c r="DQ107" s="23" t="str">
        <f t="shared" si="107"/>
        <v/>
      </c>
      <c r="DR107" s="23" t="str">
        <f t="shared" si="108"/>
        <v/>
      </c>
      <c r="DS107" s="23" t="str">
        <f t="shared" si="109"/>
        <v/>
      </c>
      <c r="DT107" s="23" t="str">
        <f t="shared" si="110"/>
        <v/>
      </c>
      <c r="DU107" s="23" t="str">
        <f t="shared" si="111"/>
        <v/>
      </c>
      <c r="DV107" s="23" t="str">
        <f t="shared" si="112"/>
        <v/>
      </c>
      <c r="DW107" s="23" t="str">
        <f t="shared" si="113"/>
        <v/>
      </c>
      <c r="DX107" s="23" t="str">
        <f t="shared" si="114"/>
        <v/>
      </c>
      <c r="DY107" s="23" t="str">
        <f t="shared" si="115"/>
        <v/>
      </c>
      <c r="DZ107" s="23" t="str">
        <f t="shared" si="116"/>
        <v/>
      </c>
      <c r="EA107" s="23" t="str">
        <f t="shared" si="117"/>
        <v/>
      </c>
      <c r="EB107" s="23" t="str">
        <f t="shared" si="118"/>
        <v/>
      </c>
      <c r="EC107" s="23" t="str">
        <f t="shared" si="119"/>
        <v/>
      </c>
      <c r="ED107" s="23" t="str">
        <f t="shared" si="120"/>
        <v/>
      </c>
      <c r="EE107" s="23" t="str">
        <f t="shared" si="121"/>
        <v/>
      </c>
    </row>
    <row r="108" spans="1:135" ht="11.25" customHeight="1">
      <c r="A108" s="57" t="s">
        <v>138</v>
      </c>
      <c r="B108" s="57" t="s">
        <v>81</v>
      </c>
      <c r="C108" s="57" t="s">
        <v>168</v>
      </c>
      <c r="D108" s="57"/>
      <c r="E108" s="84">
        <v>13</v>
      </c>
      <c r="G108" s="35">
        <v>25326</v>
      </c>
      <c r="H108" s="35"/>
      <c r="I108" s="48">
        <v>1</v>
      </c>
      <c r="J108" s="56"/>
      <c r="K108" s="57" t="s">
        <v>300</v>
      </c>
      <c r="L108" s="48">
        <v>1</v>
      </c>
      <c r="M108" s="63"/>
      <c r="N108" s="57"/>
      <c r="O108" s="20">
        <f t="shared" si="90"/>
        <v>1</v>
      </c>
      <c r="P108" s="20">
        <f t="shared" si="91"/>
        <v>5</v>
      </c>
      <c r="Q108" s="20">
        <f t="shared" si="92"/>
        <v>1969</v>
      </c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DC108" s="23" t="str">
        <f t="shared" si="93"/>
        <v/>
      </c>
      <c r="DD108" s="23" t="str">
        <f t="shared" si="94"/>
        <v/>
      </c>
      <c r="DE108" s="23" t="str">
        <f t="shared" si="95"/>
        <v/>
      </c>
      <c r="DF108" s="23" t="str">
        <f t="shared" si="96"/>
        <v/>
      </c>
      <c r="DG108" s="23" t="str">
        <f t="shared" si="97"/>
        <v/>
      </c>
      <c r="DH108" s="23" t="str">
        <f t="shared" si="98"/>
        <v/>
      </c>
      <c r="DI108" s="23" t="str">
        <f t="shared" si="99"/>
        <v/>
      </c>
      <c r="DJ108" s="23" t="str">
        <f t="shared" si="100"/>
        <v/>
      </c>
      <c r="DK108" s="23" t="str">
        <f t="shared" si="101"/>
        <v/>
      </c>
      <c r="DL108" s="23" t="str">
        <f t="shared" si="102"/>
        <v/>
      </c>
      <c r="DM108" s="23" t="str">
        <f t="shared" si="103"/>
        <v/>
      </c>
      <c r="DN108" s="23" t="str">
        <f t="shared" si="104"/>
        <v/>
      </c>
      <c r="DO108" s="23" t="str">
        <f t="shared" si="105"/>
        <v/>
      </c>
      <c r="DP108" s="23" t="str">
        <f t="shared" si="106"/>
        <v/>
      </c>
      <c r="DQ108" s="23" t="str">
        <f t="shared" si="107"/>
        <v/>
      </c>
      <c r="DR108" s="23" t="str">
        <f t="shared" si="108"/>
        <v/>
      </c>
      <c r="DS108" s="23" t="str">
        <f t="shared" si="109"/>
        <v/>
      </c>
      <c r="DT108" s="23" t="str">
        <f t="shared" si="110"/>
        <v/>
      </c>
      <c r="DU108" s="23" t="str">
        <f t="shared" si="111"/>
        <v/>
      </c>
      <c r="DV108" s="23" t="str">
        <f t="shared" si="112"/>
        <v/>
      </c>
      <c r="DW108" s="23" t="str">
        <f t="shared" si="113"/>
        <v/>
      </c>
      <c r="DX108" s="23" t="str">
        <f t="shared" si="114"/>
        <v/>
      </c>
      <c r="DY108" s="23" t="str">
        <f t="shared" si="115"/>
        <v/>
      </c>
      <c r="DZ108" s="23" t="str">
        <f t="shared" si="116"/>
        <v/>
      </c>
      <c r="EA108" s="23" t="str">
        <f t="shared" si="117"/>
        <v/>
      </c>
      <c r="EB108" s="23" t="str">
        <f t="shared" si="118"/>
        <v/>
      </c>
      <c r="EC108" s="23" t="str">
        <f t="shared" si="119"/>
        <v/>
      </c>
      <c r="ED108" s="23" t="str">
        <f t="shared" si="120"/>
        <v/>
      </c>
      <c r="EE108" s="23" t="str">
        <f t="shared" si="121"/>
        <v/>
      </c>
    </row>
    <row r="109" spans="1:135" ht="11.25" customHeight="1">
      <c r="A109" s="57" t="s">
        <v>138</v>
      </c>
      <c r="B109" s="57" t="s">
        <v>81</v>
      </c>
      <c r="C109" s="57" t="s">
        <v>169</v>
      </c>
      <c r="D109" s="57"/>
      <c r="E109" s="84">
        <v>3</v>
      </c>
      <c r="G109" s="35">
        <v>25327</v>
      </c>
      <c r="H109" s="35"/>
      <c r="I109" s="48">
        <v>1</v>
      </c>
      <c r="J109" s="56"/>
      <c r="K109" s="57"/>
      <c r="L109" s="48">
        <v>1</v>
      </c>
      <c r="M109" s="63"/>
      <c r="N109" s="57"/>
      <c r="O109" s="20">
        <f t="shared" si="90"/>
        <v>1</v>
      </c>
      <c r="P109" s="20">
        <f t="shared" si="91"/>
        <v>5</v>
      </c>
      <c r="Q109" s="20">
        <f t="shared" si="92"/>
        <v>1969</v>
      </c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DC109" s="23" t="str">
        <f t="shared" si="93"/>
        <v/>
      </c>
      <c r="DD109" s="23" t="str">
        <f t="shared" si="94"/>
        <v/>
      </c>
      <c r="DE109" s="23" t="str">
        <f t="shared" si="95"/>
        <v/>
      </c>
      <c r="DF109" s="23" t="str">
        <f t="shared" si="96"/>
        <v/>
      </c>
      <c r="DG109" s="23" t="str">
        <f t="shared" si="97"/>
        <v/>
      </c>
      <c r="DH109" s="23" t="str">
        <f t="shared" si="98"/>
        <v/>
      </c>
      <c r="DI109" s="23" t="str">
        <f t="shared" si="99"/>
        <v/>
      </c>
      <c r="DJ109" s="23" t="str">
        <f t="shared" si="100"/>
        <v/>
      </c>
      <c r="DK109" s="23" t="str">
        <f t="shared" si="101"/>
        <v/>
      </c>
      <c r="DL109" s="23" t="str">
        <f t="shared" si="102"/>
        <v/>
      </c>
      <c r="DM109" s="23" t="str">
        <f t="shared" si="103"/>
        <v/>
      </c>
      <c r="DN109" s="23" t="str">
        <f t="shared" si="104"/>
        <v/>
      </c>
      <c r="DO109" s="23" t="str">
        <f t="shared" si="105"/>
        <v/>
      </c>
      <c r="DP109" s="23" t="str">
        <f t="shared" si="106"/>
        <v/>
      </c>
      <c r="DQ109" s="23" t="str">
        <f t="shared" si="107"/>
        <v/>
      </c>
      <c r="DR109" s="23" t="str">
        <f t="shared" si="108"/>
        <v/>
      </c>
      <c r="DS109" s="23" t="str">
        <f t="shared" si="109"/>
        <v/>
      </c>
      <c r="DT109" s="23" t="str">
        <f t="shared" si="110"/>
        <v/>
      </c>
      <c r="DU109" s="23" t="str">
        <f t="shared" si="111"/>
        <v/>
      </c>
      <c r="DV109" s="23" t="str">
        <f t="shared" si="112"/>
        <v/>
      </c>
      <c r="DW109" s="23" t="str">
        <f t="shared" si="113"/>
        <v/>
      </c>
      <c r="DX109" s="23" t="str">
        <f t="shared" si="114"/>
        <v/>
      </c>
      <c r="DY109" s="23" t="str">
        <f t="shared" si="115"/>
        <v/>
      </c>
      <c r="DZ109" s="23" t="str">
        <f t="shared" si="116"/>
        <v/>
      </c>
      <c r="EA109" s="23" t="str">
        <f t="shared" si="117"/>
        <v/>
      </c>
      <c r="EB109" s="23" t="str">
        <f t="shared" si="118"/>
        <v/>
      </c>
      <c r="EC109" s="23" t="str">
        <f t="shared" si="119"/>
        <v/>
      </c>
      <c r="ED109" s="23" t="str">
        <f t="shared" si="120"/>
        <v/>
      </c>
      <c r="EE109" s="23" t="str">
        <f t="shared" si="121"/>
        <v/>
      </c>
    </row>
    <row r="110" spans="1:135" ht="11.25" customHeight="1">
      <c r="A110" s="57" t="s">
        <v>138</v>
      </c>
      <c r="B110" s="57" t="s">
        <v>81</v>
      </c>
      <c r="C110" s="57" t="s">
        <v>157</v>
      </c>
      <c r="D110" s="57"/>
      <c r="E110" s="84">
        <v>3</v>
      </c>
      <c r="G110" s="35">
        <v>25328</v>
      </c>
      <c r="H110" s="35"/>
      <c r="I110" s="48">
        <v>1</v>
      </c>
      <c r="J110" s="56"/>
      <c r="K110" s="57" t="s">
        <v>170</v>
      </c>
      <c r="L110" s="48">
        <v>1</v>
      </c>
      <c r="M110" s="63"/>
      <c r="N110" s="57"/>
      <c r="O110" s="20">
        <f t="shared" si="90"/>
        <v>1</v>
      </c>
      <c r="P110" s="20">
        <f t="shared" si="91"/>
        <v>5</v>
      </c>
      <c r="Q110" s="20">
        <f t="shared" si="92"/>
        <v>1969</v>
      </c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DC110" s="23" t="str">
        <f t="shared" si="93"/>
        <v/>
      </c>
      <c r="DD110" s="23" t="str">
        <f t="shared" si="94"/>
        <v/>
      </c>
      <c r="DE110" s="23" t="str">
        <f t="shared" si="95"/>
        <v/>
      </c>
      <c r="DF110" s="23" t="str">
        <f t="shared" si="96"/>
        <v/>
      </c>
      <c r="DG110" s="23" t="str">
        <f t="shared" si="97"/>
        <v/>
      </c>
      <c r="DH110" s="23" t="str">
        <f t="shared" si="98"/>
        <v/>
      </c>
      <c r="DI110" s="23" t="str">
        <f t="shared" si="99"/>
        <v/>
      </c>
      <c r="DJ110" s="23" t="str">
        <f t="shared" si="100"/>
        <v/>
      </c>
      <c r="DK110" s="23" t="str">
        <f t="shared" si="101"/>
        <v/>
      </c>
      <c r="DL110" s="23" t="str">
        <f t="shared" si="102"/>
        <v/>
      </c>
      <c r="DM110" s="23" t="str">
        <f t="shared" si="103"/>
        <v/>
      </c>
      <c r="DN110" s="23" t="str">
        <f t="shared" si="104"/>
        <v/>
      </c>
      <c r="DO110" s="23" t="str">
        <f t="shared" si="105"/>
        <v/>
      </c>
      <c r="DP110" s="23" t="str">
        <f t="shared" si="106"/>
        <v/>
      </c>
      <c r="DQ110" s="23" t="str">
        <f t="shared" si="107"/>
        <v/>
      </c>
      <c r="DR110" s="23" t="str">
        <f t="shared" si="108"/>
        <v/>
      </c>
      <c r="DS110" s="23" t="str">
        <f t="shared" si="109"/>
        <v/>
      </c>
      <c r="DT110" s="23" t="str">
        <f t="shared" si="110"/>
        <v/>
      </c>
      <c r="DU110" s="23" t="str">
        <f t="shared" si="111"/>
        <v/>
      </c>
      <c r="DV110" s="23" t="str">
        <f t="shared" si="112"/>
        <v/>
      </c>
      <c r="DW110" s="23" t="str">
        <f t="shared" si="113"/>
        <v/>
      </c>
      <c r="DX110" s="23" t="str">
        <f t="shared" si="114"/>
        <v/>
      </c>
      <c r="DY110" s="23" t="str">
        <f t="shared" si="115"/>
        <v/>
      </c>
      <c r="DZ110" s="23" t="str">
        <f t="shared" si="116"/>
        <v/>
      </c>
      <c r="EA110" s="23" t="str">
        <f t="shared" si="117"/>
        <v/>
      </c>
      <c r="EB110" s="23" t="str">
        <f t="shared" si="118"/>
        <v/>
      </c>
      <c r="EC110" s="23" t="str">
        <f t="shared" si="119"/>
        <v/>
      </c>
      <c r="ED110" s="23" t="str">
        <f t="shared" si="120"/>
        <v/>
      </c>
      <c r="EE110" s="23" t="str">
        <f t="shared" si="121"/>
        <v/>
      </c>
    </row>
    <row r="111" spans="1:135" ht="11.25" customHeight="1">
      <c r="A111" s="57" t="s">
        <v>138</v>
      </c>
      <c r="B111" s="57" t="s">
        <v>81</v>
      </c>
      <c r="C111" s="57" t="s">
        <v>160</v>
      </c>
      <c r="D111" s="57"/>
      <c r="E111" s="84">
        <v>8</v>
      </c>
      <c r="G111" s="35">
        <v>25328</v>
      </c>
      <c r="H111" s="35"/>
      <c r="I111" s="48">
        <v>1</v>
      </c>
      <c r="J111" s="56"/>
      <c r="K111" s="57" t="s">
        <v>299</v>
      </c>
      <c r="L111" s="48">
        <v>1</v>
      </c>
      <c r="M111" s="63"/>
      <c r="N111" s="57"/>
      <c r="O111" s="20">
        <f t="shared" si="90"/>
        <v>1</v>
      </c>
      <c r="P111" s="20">
        <f t="shared" si="91"/>
        <v>5</v>
      </c>
      <c r="Q111" s="20">
        <f t="shared" si="92"/>
        <v>1969</v>
      </c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DC111" s="23" t="str">
        <f t="shared" si="93"/>
        <v/>
      </c>
      <c r="DD111" s="23" t="str">
        <f t="shared" si="94"/>
        <v/>
      </c>
      <c r="DE111" s="23" t="str">
        <f t="shared" si="95"/>
        <v/>
      </c>
      <c r="DF111" s="23" t="str">
        <f t="shared" si="96"/>
        <v/>
      </c>
      <c r="DG111" s="23" t="str">
        <f t="shared" si="97"/>
        <v/>
      </c>
      <c r="DH111" s="23" t="str">
        <f t="shared" si="98"/>
        <v/>
      </c>
      <c r="DI111" s="23" t="str">
        <f t="shared" si="99"/>
        <v/>
      </c>
      <c r="DJ111" s="23" t="str">
        <f t="shared" si="100"/>
        <v/>
      </c>
      <c r="DK111" s="23" t="str">
        <f t="shared" si="101"/>
        <v/>
      </c>
      <c r="DL111" s="23" t="str">
        <f t="shared" si="102"/>
        <v/>
      </c>
      <c r="DM111" s="23" t="str">
        <f t="shared" si="103"/>
        <v/>
      </c>
      <c r="DN111" s="23" t="str">
        <f t="shared" si="104"/>
        <v/>
      </c>
      <c r="DO111" s="23" t="str">
        <f t="shared" si="105"/>
        <v/>
      </c>
      <c r="DP111" s="23" t="str">
        <f t="shared" si="106"/>
        <v/>
      </c>
      <c r="DQ111" s="23" t="str">
        <f t="shared" si="107"/>
        <v/>
      </c>
      <c r="DR111" s="23" t="str">
        <f t="shared" si="108"/>
        <v/>
      </c>
      <c r="DS111" s="23" t="str">
        <f t="shared" si="109"/>
        <v/>
      </c>
      <c r="DT111" s="23" t="str">
        <f t="shared" si="110"/>
        <v/>
      </c>
      <c r="DU111" s="23" t="str">
        <f t="shared" si="111"/>
        <v/>
      </c>
      <c r="DV111" s="23" t="str">
        <f t="shared" si="112"/>
        <v/>
      </c>
      <c r="DW111" s="23" t="str">
        <f t="shared" si="113"/>
        <v/>
      </c>
      <c r="DX111" s="23" t="str">
        <f t="shared" si="114"/>
        <v/>
      </c>
      <c r="DY111" s="23" t="str">
        <f t="shared" si="115"/>
        <v/>
      </c>
      <c r="DZ111" s="23" t="str">
        <f t="shared" si="116"/>
        <v/>
      </c>
      <c r="EA111" s="23" t="str">
        <f t="shared" si="117"/>
        <v/>
      </c>
      <c r="EB111" s="23" t="str">
        <f t="shared" si="118"/>
        <v/>
      </c>
      <c r="EC111" s="23" t="str">
        <f t="shared" si="119"/>
        <v/>
      </c>
      <c r="ED111" s="23" t="str">
        <f t="shared" si="120"/>
        <v/>
      </c>
      <c r="EE111" s="23" t="str">
        <f t="shared" si="121"/>
        <v/>
      </c>
    </row>
    <row r="112" spans="1:135" ht="11.25" customHeight="1">
      <c r="A112" s="57" t="s">
        <v>138</v>
      </c>
      <c r="B112" s="57" t="s">
        <v>81</v>
      </c>
      <c r="C112" s="57" t="s">
        <v>171</v>
      </c>
      <c r="D112" s="57"/>
      <c r="E112" s="84">
        <v>1</v>
      </c>
      <c r="G112" s="35">
        <v>25331</v>
      </c>
      <c r="H112" s="35"/>
      <c r="I112" s="48">
        <v>1</v>
      </c>
      <c r="J112" s="56"/>
      <c r="K112" s="57"/>
      <c r="L112" s="48">
        <v>1</v>
      </c>
      <c r="M112" s="63"/>
      <c r="N112" s="57"/>
      <c r="O112" s="20">
        <f t="shared" si="90"/>
        <v>1</v>
      </c>
      <c r="P112" s="20">
        <f t="shared" si="91"/>
        <v>5</v>
      </c>
      <c r="Q112" s="20">
        <f t="shared" si="92"/>
        <v>1969</v>
      </c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DC112" s="23" t="str">
        <f t="shared" si="93"/>
        <v/>
      </c>
      <c r="DD112" s="23" t="str">
        <f t="shared" si="94"/>
        <v/>
      </c>
      <c r="DE112" s="23" t="str">
        <f t="shared" si="95"/>
        <v/>
      </c>
      <c r="DF112" s="23" t="str">
        <f t="shared" si="96"/>
        <v/>
      </c>
      <c r="DG112" s="23" t="str">
        <f t="shared" si="97"/>
        <v/>
      </c>
      <c r="DH112" s="23" t="str">
        <f t="shared" si="98"/>
        <v/>
      </c>
      <c r="DI112" s="23" t="str">
        <f t="shared" si="99"/>
        <v/>
      </c>
      <c r="DJ112" s="23" t="str">
        <f t="shared" si="100"/>
        <v/>
      </c>
      <c r="DK112" s="23" t="str">
        <f t="shared" si="101"/>
        <v/>
      </c>
      <c r="DL112" s="23" t="str">
        <f t="shared" si="102"/>
        <v/>
      </c>
      <c r="DM112" s="23" t="str">
        <f t="shared" si="103"/>
        <v/>
      </c>
      <c r="DN112" s="23" t="str">
        <f t="shared" si="104"/>
        <v/>
      </c>
      <c r="DO112" s="23" t="str">
        <f t="shared" si="105"/>
        <v/>
      </c>
      <c r="DP112" s="23" t="str">
        <f t="shared" si="106"/>
        <v/>
      </c>
      <c r="DQ112" s="23" t="str">
        <f t="shared" si="107"/>
        <v/>
      </c>
      <c r="DR112" s="23" t="str">
        <f t="shared" si="108"/>
        <v/>
      </c>
      <c r="DS112" s="23" t="str">
        <f t="shared" si="109"/>
        <v/>
      </c>
      <c r="DT112" s="23" t="str">
        <f t="shared" si="110"/>
        <v/>
      </c>
      <c r="DU112" s="23" t="str">
        <f t="shared" si="111"/>
        <v/>
      </c>
      <c r="DV112" s="23" t="str">
        <f t="shared" si="112"/>
        <v/>
      </c>
      <c r="DW112" s="23" t="str">
        <f t="shared" si="113"/>
        <v/>
      </c>
      <c r="DX112" s="23" t="str">
        <f t="shared" si="114"/>
        <v/>
      </c>
      <c r="DY112" s="23" t="str">
        <f t="shared" si="115"/>
        <v/>
      </c>
      <c r="DZ112" s="23" t="str">
        <f t="shared" si="116"/>
        <v/>
      </c>
      <c r="EA112" s="23" t="str">
        <f t="shared" si="117"/>
        <v/>
      </c>
      <c r="EB112" s="23" t="str">
        <f t="shared" si="118"/>
        <v/>
      </c>
      <c r="EC112" s="23" t="str">
        <f t="shared" si="119"/>
        <v/>
      </c>
      <c r="ED112" s="23" t="str">
        <f t="shared" si="120"/>
        <v/>
      </c>
      <c r="EE112" s="23" t="str">
        <f t="shared" si="121"/>
        <v/>
      </c>
    </row>
    <row r="113" spans="1:135" ht="11.25" customHeight="1">
      <c r="A113" s="57" t="s">
        <v>138</v>
      </c>
      <c r="B113" s="57" t="s">
        <v>72</v>
      </c>
      <c r="C113" s="57" t="s">
        <v>50</v>
      </c>
      <c r="D113" s="57"/>
      <c r="E113" s="84">
        <v>1</v>
      </c>
      <c r="G113" s="35">
        <v>25346</v>
      </c>
      <c r="H113" s="35"/>
      <c r="I113" s="48">
        <v>1</v>
      </c>
      <c r="J113" s="56"/>
      <c r="K113" s="57"/>
      <c r="L113" s="48">
        <v>1</v>
      </c>
      <c r="M113" s="63"/>
      <c r="N113" s="57"/>
      <c r="O113" s="20">
        <f t="shared" si="90"/>
        <v>3</v>
      </c>
      <c r="P113" s="20">
        <f t="shared" si="91"/>
        <v>5</v>
      </c>
      <c r="Q113" s="20">
        <f t="shared" si="92"/>
        <v>1969</v>
      </c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DC113" s="23" t="str">
        <f t="shared" si="93"/>
        <v/>
      </c>
      <c r="DD113" s="23" t="str">
        <f t="shared" si="94"/>
        <v/>
      </c>
      <c r="DE113" s="23" t="str">
        <f t="shared" si="95"/>
        <v/>
      </c>
      <c r="DF113" s="23" t="str">
        <f t="shared" si="96"/>
        <v/>
      </c>
      <c r="DG113" s="23" t="str">
        <f t="shared" si="97"/>
        <v/>
      </c>
      <c r="DH113" s="23" t="str">
        <f t="shared" si="98"/>
        <v/>
      </c>
      <c r="DI113" s="23" t="str">
        <f t="shared" si="99"/>
        <v/>
      </c>
      <c r="DJ113" s="23" t="str">
        <f t="shared" si="100"/>
        <v/>
      </c>
      <c r="DK113" s="23" t="str">
        <f t="shared" si="101"/>
        <v/>
      </c>
      <c r="DL113" s="23" t="str">
        <f t="shared" si="102"/>
        <v/>
      </c>
      <c r="DM113" s="23" t="str">
        <f t="shared" si="103"/>
        <v/>
      </c>
      <c r="DN113" s="23" t="str">
        <f t="shared" si="104"/>
        <v/>
      </c>
      <c r="DO113" s="23" t="str">
        <f t="shared" si="105"/>
        <v/>
      </c>
      <c r="DP113" s="23" t="str">
        <f t="shared" si="106"/>
        <v/>
      </c>
      <c r="DQ113" s="23" t="str">
        <f t="shared" si="107"/>
        <v/>
      </c>
      <c r="DR113" s="23" t="str">
        <f t="shared" si="108"/>
        <v/>
      </c>
      <c r="DS113" s="23" t="str">
        <f t="shared" si="109"/>
        <v/>
      </c>
      <c r="DT113" s="23" t="str">
        <f t="shared" si="110"/>
        <v/>
      </c>
      <c r="DU113" s="23" t="str">
        <f t="shared" si="111"/>
        <v/>
      </c>
      <c r="DV113" s="23" t="str">
        <f t="shared" si="112"/>
        <v/>
      </c>
      <c r="DW113" s="23" t="str">
        <f t="shared" si="113"/>
        <v/>
      </c>
      <c r="DX113" s="23" t="str">
        <f t="shared" si="114"/>
        <v/>
      </c>
      <c r="DY113" s="23" t="str">
        <f t="shared" si="115"/>
        <v/>
      </c>
      <c r="DZ113" s="23" t="str">
        <f t="shared" si="116"/>
        <v/>
      </c>
      <c r="EA113" s="23" t="str">
        <f t="shared" si="117"/>
        <v/>
      </c>
      <c r="EB113" s="23" t="str">
        <f t="shared" si="118"/>
        <v/>
      </c>
      <c r="EC113" s="23" t="str">
        <f t="shared" si="119"/>
        <v/>
      </c>
      <c r="ED113" s="23" t="str">
        <f t="shared" si="120"/>
        <v/>
      </c>
      <c r="EE113" s="23" t="str">
        <f t="shared" si="121"/>
        <v/>
      </c>
    </row>
    <row r="114" spans="1:135" ht="11.25" customHeight="1">
      <c r="A114" s="57" t="s">
        <v>138</v>
      </c>
      <c r="B114" s="57" t="s">
        <v>72</v>
      </c>
      <c r="C114" s="57" t="s">
        <v>50</v>
      </c>
      <c r="D114" s="57"/>
      <c r="E114" s="84">
        <v>1</v>
      </c>
      <c r="G114" s="35">
        <v>25361</v>
      </c>
      <c r="H114" s="35"/>
      <c r="I114" s="48">
        <v>1</v>
      </c>
      <c r="J114" s="56"/>
      <c r="K114" s="57"/>
      <c r="L114" s="48">
        <v>1</v>
      </c>
      <c r="M114" s="63"/>
      <c r="N114" s="57"/>
      <c r="O114" s="20">
        <f t="shared" si="90"/>
        <v>1</v>
      </c>
      <c r="P114" s="20">
        <f t="shared" si="91"/>
        <v>6</v>
      </c>
      <c r="Q114" s="20">
        <f t="shared" si="92"/>
        <v>1969</v>
      </c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DC114" s="23" t="str">
        <f t="shared" si="93"/>
        <v/>
      </c>
      <c r="DD114" s="23" t="str">
        <f t="shared" si="94"/>
        <v/>
      </c>
      <c r="DE114" s="23" t="str">
        <f t="shared" si="95"/>
        <v/>
      </c>
      <c r="DF114" s="23" t="str">
        <f t="shared" si="96"/>
        <v/>
      </c>
      <c r="DG114" s="23" t="str">
        <f t="shared" si="97"/>
        <v/>
      </c>
      <c r="DH114" s="23" t="str">
        <f t="shared" si="98"/>
        <v/>
      </c>
      <c r="DI114" s="23" t="str">
        <f t="shared" si="99"/>
        <v/>
      </c>
      <c r="DJ114" s="23" t="str">
        <f t="shared" si="100"/>
        <v/>
      </c>
      <c r="DK114" s="23" t="str">
        <f t="shared" si="101"/>
        <v/>
      </c>
      <c r="DL114" s="23" t="str">
        <f t="shared" si="102"/>
        <v/>
      </c>
      <c r="DM114" s="23" t="str">
        <f t="shared" si="103"/>
        <v/>
      </c>
      <c r="DN114" s="23" t="str">
        <f t="shared" si="104"/>
        <v/>
      </c>
      <c r="DO114" s="23" t="str">
        <f t="shared" si="105"/>
        <v/>
      </c>
      <c r="DP114" s="23" t="str">
        <f t="shared" si="106"/>
        <v/>
      </c>
      <c r="DQ114" s="23" t="str">
        <f t="shared" si="107"/>
        <v/>
      </c>
      <c r="DR114" s="23" t="str">
        <f t="shared" si="108"/>
        <v/>
      </c>
      <c r="DS114" s="23" t="str">
        <f t="shared" si="109"/>
        <v/>
      </c>
      <c r="DT114" s="23" t="str">
        <f t="shared" si="110"/>
        <v/>
      </c>
      <c r="DU114" s="23" t="str">
        <f t="shared" si="111"/>
        <v/>
      </c>
      <c r="DV114" s="23" t="str">
        <f t="shared" si="112"/>
        <v/>
      </c>
      <c r="DW114" s="23" t="str">
        <f t="shared" si="113"/>
        <v/>
      </c>
      <c r="DX114" s="23" t="str">
        <f t="shared" si="114"/>
        <v/>
      </c>
      <c r="DY114" s="23" t="str">
        <f t="shared" si="115"/>
        <v/>
      </c>
      <c r="DZ114" s="23" t="str">
        <f t="shared" si="116"/>
        <v/>
      </c>
      <c r="EA114" s="23" t="str">
        <f t="shared" si="117"/>
        <v/>
      </c>
      <c r="EB114" s="23" t="str">
        <f t="shared" si="118"/>
        <v/>
      </c>
      <c r="EC114" s="23" t="str">
        <f t="shared" si="119"/>
        <v/>
      </c>
      <c r="ED114" s="23" t="str">
        <f t="shared" si="120"/>
        <v/>
      </c>
      <c r="EE114" s="23" t="str">
        <f t="shared" si="121"/>
        <v/>
      </c>
    </row>
    <row r="115" spans="1:135" ht="11.25" customHeight="1">
      <c r="A115" s="57" t="s">
        <v>138</v>
      </c>
      <c r="B115" s="57" t="s">
        <v>74</v>
      </c>
      <c r="C115" s="57" t="s">
        <v>51</v>
      </c>
      <c r="D115" s="57"/>
      <c r="E115" s="84">
        <v>1</v>
      </c>
      <c r="G115" s="35">
        <v>25362</v>
      </c>
      <c r="H115" s="35"/>
      <c r="I115" s="48">
        <v>1</v>
      </c>
      <c r="J115" s="56"/>
      <c r="K115" s="57"/>
      <c r="L115" s="48">
        <v>1</v>
      </c>
      <c r="M115" s="63"/>
      <c r="N115" s="57"/>
      <c r="O115" s="20">
        <f t="shared" si="90"/>
        <v>1</v>
      </c>
      <c r="P115" s="20">
        <f t="shared" si="91"/>
        <v>6</v>
      </c>
      <c r="Q115" s="20">
        <f t="shared" si="92"/>
        <v>1969</v>
      </c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DC115" s="23" t="str">
        <f t="shared" si="93"/>
        <v/>
      </c>
      <c r="DD115" s="23" t="str">
        <f t="shared" si="94"/>
        <v/>
      </c>
      <c r="DE115" s="23" t="str">
        <f t="shared" si="95"/>
        <v/>
      </c>
      <c r="DF115" s="23" t="str">
        <f t="shared" si="96"/>
        <v/>
      </c>
      <c r="DG115" s="23" t="str">
        <f t="shared" si="97"/>
        <v/>
      </c>
      <c r="DH115" s="23" t="str">
        <f t="shared" si="98"/>
        <v/>
      </c>
      <c r="DI115" s="23" t="str">
        <f t="shared" si="99"/>
        <v/>
      </c>
      <c r="DJ115" s="23" t="str">
        <f t="shared" si="100"/>
        <v/>
      </c>
      <c r="DK115" s="23" t="str">
        <f t="shared" si="101"/>
        <v/>
      </c>
      <c r="DL115" s="23" t="str">
        <f t="shared" si="102"/>
        <v/>
      </c>
      <c r="DM115" s="23" t="str">
        <f t="shared" si="103"/>
        <v/>
      </c>
      <c r="DN115" s="23" t="str">
        <f t="shared" si="104"/>
        <v/>
      </c>
      <c r="DO115" s="23" t="str">
        <f t="shared" si="105"/>
        <v/>
      </c>
      <c r="DP115" s="23" t="str">
        <f t="shared" si="106"/>
        <v/>
      </c>
      <c r="DQ115" s="23" t="str">
        <f t="shared" si="107"/>
        <v/>
      </c>
      <c r="DR115" s="23" t="str">
        <f t="shared" si="108"/>
        <v/>
      </c>
      <c r="DS115" s="23" t="str">
        <f t="shared" si="109"/>
        <v/>
      </c>
      <c r="DT115" s="23" t="str">
        <f t="shared" si="110"/>
        <v/>
      </c>
      <c r="DU115" s="23" t="str">
        <f t="shared" si="111"/>
        <v/>
      </c>
      <c r="DV115" s="23" t="str">
        <f t="shared" si="112"/>
        <v/>
      </c>
      <c r="DW115" s="23" t="str">
        <f t="shared" si="113"/>
        <v/>
      </c>
      <c r="DX115" s="23" t="str">
        <f t="shared" si="114"/>
        <v/>
      </c>
      <c r="DY115" s="23" t="str">
        <f t="shared" si="115"/>
        <v/>
      </c>
      <c r="DZ115" s="23" t="str">
        <f t="shared" si="116"/>
        <v/>
      </c>
      <c r="EA115" s="23" t="str">
        <f t="shared" si="117"/>
        <v/>
      </c>
      <c r="EB115" s="23" t="str">
        <f t="shared" si="118"/>
        <v/>
      </c>
      <c r="EC115" s="23" t="str">
        <f t="shared" si="119"/>
        <v/>
      </c>
      <c r="ED115" s="23" t="str">
        <f t="shared" si="120"/>
        <v/>
      </c>
      <c r="EE115" s="23" t="str">
        <f t="shared" si="121"/>
        <v/>
      </c>
    </row>
    <row r="116" spans="1:135" ht="11.25" customHeight="1">
      <c r="A116" s="57" t="s">
        <v>138</v>
      </c>
      <c r="B116" s="57" t="s">
        <v>72</v>
      </c>
      <c r="C116" s="57" t="s">
        <v>50</v>
      </c>
      <c r="D116" s="57"/>
      <c r="E116" s="84">
        <v>2</v>
      </c>
      <c r="G116" s="35">
        <v>25455</v>
      </c>
      <c r="H116" s="35"/>
      <c r="I116" s="48">
        <v>1</v>
      </c>
      <c r="J116" s="56"/>
      <c r="K116" s="57" t="s">
        <v>298</v>
      </c>
      <c r="L116" s="48">
        <v>1</v>
      </c>
      <c r="M116" s="63"/>
      <c r="N116" s="57"/>
      <c r="O116" s="20">
        <f t="shared" si="90"/>
        <v>1</v>
      </c>
      <c r="P116" s="20">
        <f t="shared" si="91"/>
        <v>9</v>
      </c>
      <c r="Q116" s="20">
        <f t="shared" si="92"/>
        <v>1969</v>
      </c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DC116" s="23" t="str">
        <f t="shared" si="93"/>
        <v/>
      </c>
      <c r="DD116" s="23" t="str">
        <f t="shared" si="94"/>
        <v/>
      </c>
      <c r="DE116" s="23" t="str">
        <f t="shared" si="95"/>
        <v/>
      </c>
      <c r="DF116" s="23" t="str">
        <f t="shared" si="96"/>
        <v/>
      </c>
      <c r="DG116" s="23" t="str">
        <f t="shared" si="97"/>
        <v/>
      </c>
      <c r="DH116" s="23" t="str">
        <f t="shared" si="98"/>
        <v/>
      </c>
      <c r="DI116" s="23" t="str">
        <f t="shared" si="99"/>
        <v/>
      </c>
      <c r="DJ116" s="23" t="str">
        <f t="shared" si="100"/>
        <v/>
      </c>
      <c r="DK116" s="23" t="str">
        <f t="shared" si="101"/>
        <v/>
      </c>
      <c r="DL116" s="23" t="str">
        <f t="shared" si="102"/>
        <v/>
      </c>
      <c r="DM116" s="23" t="str">
        <f t="shared" si="103"/>
        <v/>
      </c>
      <c r="DN116" s="23" t="str">
        <f t="shared" si="104"/>
        <v/>
      </c>
      <c r="DO116" s="23" t="str">
        <f t="shared" si="105"/>
        <v/>
      </c>
      <c r="DP116" s="23" t="str">
        <f t="shared" si="106"/>
        <v/>
      </c>
      <c r="DQ116" s="23" t="str">
        <f t="shared" si="107"/>
        <v/>
      </c>
      <c r="DR116" s="23" t="str">
        <f t="shared" si="108"/>
        <v/>
      </c>
      <c r="DS116" s="23" t="str">
        <f t="shared" si="109"/>
        <v/>
      </c>
      <c r="DT116" s="23" t="str">
        <f t="shared" si="110"/>
        <v/>
      </c>
      <c r="DU116" s="23" t="str">
        <f t="shared" si="111"/>
        <v/>
      </c>
      <c r="DV116" s="23" t="str">
        <f t="shared" si="112"/>
        <v/>
      </c>
      <c r="DW116" s="23" t="str">
        <f t="shared" si="113"/>
        <v/>
      </c>
      <c r="DX116" s="23" t="str">
        <f t="shared" si="114"/>
        <v/>
      </c>
      <c r="DY116" s="23" t="str">
        <f t="shared" si="115"/>
        <v/>
      </c>
      <c r="DZ116" s="23" t="str">
        <f t="shared" si="116"/>
        <v/>
      </c>
      <c r="EA116" s="23" t="str">
        <f t="shared" si="117"/>
        <v/>
      </c>
      <c r="EB116" s="23" t="str">
        <f t="shared" si="118"/>
        <v/>
      </c>
      <c r="EC116" s="23" t="str">
        <f t="shared" si="119"/>
        <v/>
      </c>
      <c r="ED116" s="23" t="str">
        <f t="shared" si="120"/>
        <v/>
      </c>
      <c r="EE116" s="23" t="str">
        <f t="shared" si="121"/>
        <v/>
      </c>
    </row>
    <row r="117" spans="1:135" ht="11.25" customHeight="1">
      <c r="A117" s="57" t="s">
        <v>138</v>
      </c>
      <c r="B117" s="57" t="s">
        <v>81</v>
      </c>
      <c r="C117" s="57" t="s">
        <v>168</v>
      </c>
      <c r="D117" s="57"/>
      <c r="E117" s="84">
        <v>1</v>
      </c>
      <c r="G117" s="35">
        <v>25459</v>
      </c>
      <c r="H117" s="35"/>
      <c r="I117" s="48">
        <v>1</v>
      </c>
      <c r="J117" s="56"/>
      <c r="K117" s="57"/>
      <c r="L117" s="48">
        <v>1</v>
      </c>
      <c r="M117" s="63"/>
      <c r="N117" s="57"/>
      <c r="O117" s="20">
        <f t="shared" si="90"/>
        <v>2</v>
      </c>
      <c r="P117" s="20">
        <f t="shared" si="91"/>
        <v>9</v>
      </c>
      <c r="Q117" s="20">
        <f t="shared" si="92"/>
        <v>1969</v>
      </c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DC117" s="23" t="str">
        <f t="shared" si="93"/>
        <v/>
      </c>
      <c r="DD117" s="23" t="str">
        <f t="shared" si="94"/>
        <v/>
      </c>
      <c r="DE117" s="23" t="str">
        <f t="shared" si="95"/>
        <v/>
      </c>
      <c r="DF117" s="23" t="str">
        <f t="shared" si="96"/>
        <v/>
      </c>
      <c r="DG117" s="23" t="str">
        <f t="shared" si="97"/>
        <v/>
      </c>
      <c r="DH117" s="23" t="str">
        <f t="shared" si="98"/>
        <v/>
      </c>
      <c r="DI117" s="23" t="str">
        <f t="shared" si="99"/>
        <v/>
      </c>
      <c r="DJ117" s="23" t="str">
        <f t="shared" si="100"/>
        <v/>
      </c>
      <c r="DK117" s="23" t="str">
        <f t="shared" si="101"/>
        <v/>
      </c>
      <c r="DL117" s="23" t="str">
        <f t="shared" si="102"/>
        <v/>
      </c>
      <c r="DM117" s="23" t="str">
        <f t="shared" si="103"/>
        <v/>
      </c>
      <c r="DN117" s="23" t="str">
        <f t="shared" si="104"/>
        <v/>
      </c>
      <c r="DO117" s="23" t="str">
        <f t="shared" si="105"/>
        <v/>
      </c>
      <c r="DP117" s="23" t="str">
        <f t="shared" si="106"/>
        <v/>
      </c>
      <c r="DQ117" s="23" t="str">
        <f t="shared" si="107"/>
        <v/>
      </c>
      <c r="DR117" s="23" t="str">
        <f t="shared" si="108"/>
        <v/>
      </c>
      <c r="DS117" s="23" t="str">
        <f t="shared" si="109"/>
        <v/>
      </c>
      <c r="DT117" s="23" t="str">
        <f t="shared" si="110"/>
        <v/>
      </c>
      <c r="DU117" s="23" t="str">
        <f t="shared" si="111"/>
        <v/>
      </c>
      <c r="DV117" s="23" t="str">
        <f t="shared" si="112"/>
        <v/>
      </c>
      <c r="DW117" s="23" t="str">
        <f t="shared" si="113"/>
        <v/>
      </c>
      <c r="DX117" s="23" t="str">
        <f t="shared" si="114"/>
        <v/>
      </c>
      <c r="DY117" s="23" t="str">
        <f t="shared" si="115"/>
        <v/>
      </c>
      <c r="DZ117" s="23" t="str">
        <f t="shared" si="116"/>
        <v/>
      </c>
      <c r="EA117" s="23" t="str">
        <f t="shared" si="117"/>
        <v/>
      </c>
      <c r="EB117" s="23" t="str">
        <f t="shared" si="118"/>
        <v/>
      </c>
      <c r="EC117" s="23" t="str">
        <f t="shared" si="119"/>
        <v/>
      </c>
      <c r="ED117" s="23" t="str">
        <f t="shared" si="120"/>
        <v/>
      </c>
      <c r="EE117" s="23" t="str">
        <f t="shared" si="121"/>
        <v/>
      </c>
    </row>
    <row r="118" spans="1:135" ht="11.25" customHeight="1">
      <c r="A118" s="57" t="s">
        <v>138</v>
      </c>
      <c r="B118" s="57" t="s">
        <v>74</v>
      </c>
      <c r="C118" s="57" t="s">
        <v>51</v>
      </c>
      <c r="D118" s="57"/>
      <c r="E118" s="84">
        <v>1</v>
      </c>
      <c r="G118" s="35">
        <v>25464</v>
      </c>
      <c r="H118" s="35"/>
      <c r="I118" s="48">
        <v>1</v>
      </c>
      <c r="J118" s="56"/>
      <c r="K118" s="57"/>
      <c r="L118" s="48">
        <v>1</v>
      </c>
      <c r="M118" s="63"/>
      <c r="N118" s="57"/>
      <c r="O118" s="20">
        <f t="shared" si="90"/>
        <v>2</v>
      </c>
      <c r="P118" s="20">
        <f t="shared" si="91"/>
        <v>9</v>
      </c>
      <c r="Q118" s="20">
        <f t="shared" si="92"/>
        <v>1969</v>
      </c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DC118" s="23" t="str">
        <f t="shared" si="93"/>
        <v/>
      </c>
      <c r="DD118" s="23" t="str">
        <f t="shared" si="94"/>
        <v/>
      </c>
      <c r="DE118" s="23" t="str">
        <f t="shared" si="95"/>
        <v/>
      </c>
      <c r="DF118" s="23" t="str">
        <f t="shared" si="96"/>
        <v/>
      </c>
      <c r="DG118" s="23" t="str">
        <f t="shared" si="97"/>
        <v/>
      </c>
      <c r="DH118" s="23" t="str">
        <f t="shared" si="98"/>
        <v/>
      </c>
      <c r="DI118" s="23" t="str">
        <f t="shared" si="99"/>
        <v/>
      </c>
      <c r="DJ118" s="23" t="str">
        <f t="shared" si="100"/>
        <v/>
      </c>
      <c r="DK118" s="23" t="str">
        <f t="shared" si="101"/>
        <v/>
      </c>
      <c r="DL118" s="23" t="str">
        <f t="shared" si="102"/>
        <v/>
      </c>
      <c r="DM118" s="23" t="str">
        <f t="shared" si="103"/>
        <v/>
      </c>
      <c r="DN118" s="23" t="str">
        <f t="shared" si="104"/>
        <v/>
      </c>
      <c r="DO118" s="23" t="str">
        <f t="shared" si="105"/>
        <v/>
      </c>
      <c r="DP118" s="23" t="str">
        <f t="shared" si="106"/>
        <v/>
      </c>
      <c r="DQ118" s="23" t="str">
        <f t="shared" si="107"/>
        <v/>
      </c>
      <c r="DR118" s="23" t="str">
        <f t="shared" si="108"/>
        <v/>
      </c>
      <c r="DS118" s="23" t="str">
        <f t="shared" si="109"/>
        <v/>
      </c>
      <c r="DT118" s="23" t="str">
        <f t="shared" si="110"/>
        <v/>
      </c>
      <c r="DU118" s="23" t="str">
        <f t="shared" si="111"/>
        <v/>
      </c>
      <c r="DV118" s="23" t="str">
        <f t="shared" si="112"/>
        <v/>
      </c>
      <c r="DW118" s="23" t="str">
        <f t="shared" si="113"/>
        <v/>
      </c>
      <c r="DX118" s="23" t="str">
        <f t="shared" si="114"/>
        <v/>
      </c>
      <c r="DY118" s="23" t="str">
        <f t="shared" si="115"/>
        <v/>
      </c>
      <c r="DZ118" s="23" t="str">
        <f t="shared" si="116"/>
        <v/>
      </c>
      <c r="EA118" s="23" t="str">
        <f t="shared" si="117"/>
        <v/>
      </c>
      <c r="EB118" s="23" t="str">
        <f t="shared" si="118"/>
        <v/>
      </c>
      <c r="EC118" s="23" t="str">
        <f t="shared" si="119"/>
        <v/>
      </c>
      <c r="ED118" s="23" t="str">
        <f t="shared" si="120"/>
        <v/>
      </c>
      <c r="EE118" s="23" t="str">
        <f t="shared" si="121"/>
        <v/>
      </c>
    </row>
    <row r="119" spans="1:135" ht="11.25" customHeight="1">
      <c r="A119" s="57" t="s">
        <v>138</v>
      </c>
      <c r="B119" s="57" t="s">
        <v>72</v>
      </c>
      <c r="C119" s="57" t="s">
        <v>50</v>
      </c>
      <c r="D119" s="57"/>
      <c r="E119" s="84">
        <v>2</v>
      </c>
      <c r="G119" s="62">
        <v>25695</v>
      </c>
      <c r="H119" s="62"/>
      <c r="I119" s="48">
        <v>1</v>
      </c>
      <c r="J119" s="65"/>
      <c r="K119" s="21"/>
      <c r="L119" s="48">
        <v>1</v>
      </c>
      <c r="M119" s="43"/>
      <c r="N119" s="21"/>
      <c r="O119" s="20">
        <f t="shared" si="90"/>
        <v>1</v>
      </c>
      <c r="P119" s="20">
        <f t="shared" si="91"/>
        <v>5</v>
      </c>
      <c r="Q119" s="20">
        <f t="shared" si="92"/>
        <v>1970</v>
      </c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DC119" s="23" t="str">
        <f t="shared" si="93"/>
        <v/>
      </c>
      <c r="DD119" s="23" t="str">
        <f t="shared" si="94"/>
        <v/>
      </c>
      <c r="DE119" s="23" t="str">
        <f t="shared" si="95"/>
        <v/>
      </c>
      <c r="DF119" s="23" t="str">
        <f t="shared" si="96"/>
        <v/>
      </c>
      <c r="DG119" s="23" t="str">
        <f t="shared" si="97"/>
        <v/>
      </c>
      <c r="DH119" s="23" t="str">
        <f t="shared" si="98"/>
        <v/>
      </c>
      <c r="DI119" s="23" t="str">
        <f t="shared" si="99"/>
        <v/>
      </c>
      <c r="DJ119" s="23" t="str">
        <f t="shared" si="100"/>
        <v/>
      </c>
      <c r="DK119" s="23" t="str">
        <f t="shared" si="101"/>
        <v/>
      </c>
      <c r="DL119" s="23" t="str">
        <f t="shared" si="102"/>
        <v/>
      </c>
      <c r="DM119" s="23" t="str">
        <f t="shared" si="103"/>
        <v/>
      </c>
      <c r="DN119" s="23" t="str">
        <f t="shared" si="104"/>
        <v/>
      </c>
      <c r="DO119" s="23" t="str">
        <f t="shared" si="105"/>
        <v/>
      </c>
      <c r="DP119" s="23" t="str">
        <f t="shared" si="106"/>
        <v/>
      </c>
      <c r="DQ119" s="23" t="str">
        <f t="shared" si="107"/>
        <v/>
      </c>
      <c r="DR119" s="23" t="str">
        <f t="shared" si="108"/>
        <v/>
      </c>
      <c r="DS119" s="23" t="str">
        <f t="shared" si="109"/>
        <v/>
      </c>
      <c r="DT119" s="23" t="str">
        <f t="shared" si="110"/>
        <v/>
      </c>
      <c r="DU119" s="23" t="str">
        <f t="shared" si="111"/>
        <v/>
      </c>
      <c r="DV119" s="23" t="str">
        <f t="shared" si="112"/>
        <v/>
      </c>
      <c r="DW119" s="23" t="str">
        <f t="shared" si="113"/>
        <v/>
      </c>
      <c r="DX119" s="23" t="str">
        <f t="shared" si="114"/>
        <v/>
      </c>
      <c r="DY119" s="23" t="str">
        <f t="shared" si="115"/>
        <v/>
      </c>
      <c r="DZ119" s="23" t="str">
        <f t="shared" si="116"/>
        <v/>
      </c>
      <c r="EA119" s="23" t="str">
        <f t="shared" si="117"/>
        <v/>
      </c>
      <c r="EB119" s="23" t="str">
        <f t="shared" si="118"/>
        <v/>
      </c>
      <c r="EC119" s="23" t="str">
        <f t="shared" si="119"/>
        <v/>
      </c>
      <c r="ED119" s="23" t="str">
        <f t="shared" si="120"/>
        <v/>
      </c>
      <c r="EE119" s="23" t="str">
        <f t="shared" si="121"/>
        <v/>
      </c>
    </row>
    <row r="120" spans="1:135" ht="11.25" customHeight="1">
      <c r="A120" s="21" t="s">
        <v>138</v>
      </c>
      <c r="B120" s="21" t="s">
        <v>78</v>
      </c>
      <c r="C120" s="21" t="s">
        <v>172</v>
      </c>
      <c r="D120" s="21"/>
      <c r="E120" s="20">
        <v>1</v>
      </c>
      <c r="F120" s="90"/>
      <c r="G120" s="35">
        <v>25695</v>
      </c>
      <c r="H120" s="35"/>
      <c r="I120" s="48">
        <v>1</v>
      </c>
      <c r="J120" s="56"/>
      <c r="K120" s="21"/>
      <c r="L120" s="48">
        <v>1</v>
      </c>
      <c r="M120" s="43"/>
      <c r="N120" s="21"/>
      <c r="O120" s="20">
        <f t="shared" si="90"/>
        <v>1</v>
      </c>
      <c r="P120" s="20">
        <f t="shared" si="91"/>
        <v>5</v>
      </c>
      <c r="Q120" s="20">
        <f t="shared" si="92"/>
        <v>1970</v>
      </c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DC120" s="23" t="str">
        <f t="shared" si="93"/>
        <v/>
      </c>
      <c r="DD120" s="23" t="str">
        <f t="shared" si="94"/>
        <v/>
      </c>
      <c r="DE120" s="23" t="str">
        <f t="shared" si="95"/>
        <v/>
      </c>
      <c r="DF120" s="23" t="str">
        <f t="shared" si="96"/>
        <v/>
      </c>
      <c r="DG120" s="23" t="str">
        <f t="shared" si="97"/>
        <v/>
      </c>
      <c r="DH120" s="23" t="str">
        <f t="shared" si="98"/>
        <v/>
      </c>
      <c r="DI120" s="23" t="str">
        <f t="shared" si="99"/>
        <v/>
      </c>
      <c r="DJ120" s="23" t="str">
        <f t="shared" si="100"/>
        <v/>
      </c>
      <c r="DK120" s="23" t="str">
        <f t="shared" si="101"/>
        <v/>
      </c>
      <c r="DL120" s="23" t="str">
        <f t="shared" si="102"/>
        <v/>
      </c>
      <c r="DM120" s="23" t="str">
        <f t="shared" si="103"/>
        <v/>
      </c>
      <c r="DN120" s="23" t="str">
        <f t="shared" si="104"/>
        <v/>
      </c>
      <c r="DO120" s="23" t="str">
        <f t="shared" si="105"/>
        <v/>
      </c>
      <c r="DP120" s="23" t="str">
        <f t="shared" si="106"/>
        <v/>
      </c>
      <c r="DQ120" s="23" t="str">
        <f t="shared" si="107"/>
        <v/>
      </c>
      <c r="DR120" s="23" t="str">
        <f t="shared" si="108"/>
        <v/>
      </c>
      <c r="DS120" s="23" t="str">
        <f t="shared" si="109"/>
        <v/>
      </c>
      <c r="DT120" s="23" t="str">
        <f t="shared" si="110"/>
        <v/>
      </c>
      <c r="DU120" s="23" t="str">
        <f t="shared" si="111"/>
        <v/>
      </c>
      <c r="DV120" s="23" t="str">
        <f t="shared" si="112"/>
        <v/>
      </c>
      <c r="DW120" s="23" t="str">
        <f t="shared" si="113"/>
        <v/>
      </c>
      <c r="DX120" s="23" t="str">
        <f t="shared" si="114"/>
        <v/>
      </c>
      <c r="DY120" s="23" t="str">
        <f t="shared" si="115"/>
        <v/>
      </c>
      <c r="DZ120" s="23" t="str">
        <f t="shared" si="116"/>
        <v/>
      </c>
      <c r="EA120" s="23" t="str">
        <f t="shared" si="117"/>
        <v/>
      </c>
      <c r="EB120" s="23" t="str">
        <f t="shared" si="118"/>
        <v/>
      </c>
      <c r="EC120" s="23" t="str">
        <f t="shared" si="119"/>
        <v/>
      </c>
      <c r="ED120" s="23" t="str">
        <f t="shared" si="120"/>
        <v/>
      </c>
      <c r="EE120" s="23" t="str">
        <f t="shared" si="121"/>
        <v/>
      </c>
    </row>
    <row r="121" spans="1:135" ht="11.25" customHeight="1">
      <c r="A121" s="57" t="s">
        <v>138</v>
      </c>
      <c r="B121" s="57" t="s">
        <v>81</v>
      </c>
      <c r="C121" s="57" t="s">
        <v>168</v>
      </c>
      <c r="D121" s="57"/>
      <c r="E121" s="84">
        <v>2</v>
      </c>
      <c r="G121" s="62">
        <v>25695</v>
      </c>
      <c r="H121" s="62"/>
      <c r="I121" s="48">
        <v>1</v>
      </c>
      <c r="J121" s="65"/>
      <c r="K121" s="21"/>
      <c r="L121" s="48">
        <v>1</v>
      </c>
      <c r="M121" s="43"/>
      <c r="N121" s="21"/>
      <c r="O121" s="20">
        <f t="shared" si="90"/>
        <v>1</v>
      </c>
      <c r="P121" s="20">
        <f t="shared" si="91"/>
        <v>5</v>
      </c>
      <c r="Q121" s="20">
        <f t="shared" si="92"/>
        <v>1970</v>
      </c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DC121" s="23" t="str">
        <f t="shared" si="93"/>
        <v/>
      </c>
      <c r="DD121" s="23" t="str">
        <f t="shared" si="94"/>
        <v/>
      </c>
      <c r="DE121" s="23" t="str">
        <f t="shared" si="95"/>
        <v/>
      </c>
      <c r="DF121" s="23" t="str">
        <f t="shared" si="96"/>
        <v/>
      </c>
      <c r="DG121" s="23" t="str">
        <f t="shared" si="97"/>
        <v/>
      </c>
      <c r="DH121" s="23" t="str">
        <f t="shared" si="98"/>
        <v/>
      </c>
      <c r="DI121" s="23" t="str">
        <f t="shared" si="99"/>
        <v/>
      </c>
      <c r="DJ121" s="23" t="str">
        <f t="shared" si="100"/>
        <v/>
      </c>
      <c r="DK121" s="23" t="str">
        <f t="shared" si="101"/>
        <v/>
      </c>
      <c r="DL121" s="23" t="str">
        <f t="shared" si="102"/>
        <v/>
      </c>
      <c r="DM121" s="23" t="str">
        <f t="shared" si="103"/>
        <v/>
      </c>
      <c r="DN121" s="23" t="str">
        <f t="shared" si="104"/>
        <v/>
      </c>
      <c r="DO121" s="23" t="str">
        <f t="shared" si="105"/>
        <v/>
      </c>
      <c r="DP121" s="23" t="str">
        <f t="shared" si="106"/>
        <v/>
      </c>
      <c r="DQ121" s="23" t="str">
        <f t="shared" si="107"/>
        <v/>
      </c>
      <c r="DR121" s="23" t="str">
        <f t="shared" si="108"/>
        <v/>
      </c>
      <c r="DS121" s="23" t="str">
        <f t="shared" si="109"/>
        <v/>
      </c>
      <c r="DT121" s="23" t="str">
        <f t="shared" si="110"/>
        <v/>
      </c>
      <c r="DU121" s="23" t="str">
        <f t="shared" si="111"/>
        <v/>
      </c>
      <c r="DV121" s="23" t="str">
        <f t="shared" si="112"/>
        <v/>
      </c>
      <c r="DW121" s="23" t="str">
        <f t="shared" si="113"/>
        <v/>
      </c>
      <c r="DX121" s="23" t="str">
        <f t="shared" si="114"/>
        <v/>
      </c>
      <c r="DY121" s="23" t="str">
        <f t="shared" si="115"/>
        <v/>
      </c>
      <c r="DZ121" s="23" t="str">
        <f t="shared" si="116"/>
        <v/>
      </c>
      <c r="EA121" s="23" t="str">
        <f t="shared" si="117"/>
        <v/>
      </c>
      <c r="EB121" s="23" t="str">
        <f t="shared" si="118"/>
        <v/>
      </c>
      <c r="EC121" s="23" t="str">
        <f t="shared" si="119"/>
        <v/>
      </c>
      <c r="ED121" s="23" t="str">
        <f t="shared" si="120"/>
        <v/>
      </c>
      <c r="EE121" s="23" t="str">
        <f t="shared" si="121"/>
        <v/>
      </c>
    </row>
    <row r="122" spans="1:135" ht="11.25" customHeight="1">
      <c r="A122" s="57" t="s">
        <v>138</v>
      </c>
      <c r="B122" s="57" t="s">
        <v>81</v>
      </c>
      <c r="C122" s="57" t="s">
        <v>160</v>
      </c>
      <c r="D122" s="57"/>
      <c r="E122" s="84">
        <v>3</v>
      </c>
      <c r="G122" s="62">
        <v>25695</v>
      </c>
      <c r="H122" s="62"/>
      <c r="I122" s="48">
        <v>1</v>
      </c>
      <c r="J122" s="65"/>
      <c r="K122" s="32"/>
      <c r="L122" s="48">
        <v>1</v>
      </c>
      <c r="M122" s="42"/>
      <c r="N122" s="32"/>
      <c r="O122" s="20">
        <f t="shared" si="90"/>
        <v>1</v>
      </c>
      <c r="P122" s="20">
        <f t="shared" si="91"/>
        <v>5</v>
      </c>
      <c r="Q122" s="20">
        <f t="shared" si="92"/>
        <v>1970</v>
      </c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DC122" s="23" t="str">
        <f t="shared" si="93"/>
        <v/>
      </c>
      <c r="DD122" s="23" t="str">
        <f t="shared" si="94"/>
        <v/>
      </c>
      <c r="DE122" s="23" t="str">
        <f t="shared" si="95"/>
        <v/>
      </c>
      <c r="DF122" s="23" t="str">
        <f t="shared" si="96"/>
        <v/>
      </c>
      <c r="DG122" s="23" t="str">
        <f t="shared" si="97"/>
        <v/>
      </c>
      <c r="DH122" s="23" t="str">
        <f t="shared" si="98"/>
        <v/>
      </c>
      <c r="DI122" s="23" t="str">
        <f t="shared" si="99"/>
        <v/>
      </c>
      <c r="DJ122" s="23" t="str">
        <f t="shared" si="100"/>
        <v/>
      </c>
      <c r="DK122" s="23" t="str">
        <f t="shared" si="101"/>
        <v/>
      </c>
      <c r="DL122" s="23" t="str">
        <f t="shared" si="102"/>
        <v/>
      </c>
      <c r="DM122" s="23" t="str">
        <f t="shared" si="103"/>
        <v/>
      </c>
      <c r="DN122" s="23" t="str">
        <f t="shared" si="104"/>
        <v/>
      </c>
      <c r="DO122" s="23" t="str">
        <f t="shared" si="105"/>
        <v/>
      </c>
      <c r="DP122" s="23" t="str">
        <f t="shared" si="106"/>
        <v/>
      </c>
      <c r="DQ122" s="23" t="str">
        <f t="shared" si="107"/>
        <v/>
      </c>
      <c r="DR122" s="23" t="str">
        <f t="shared" si="108"/>
        <v/>
      </c>
      <c r="DS122" s="23" t="str">
        <f t="shared" si="109"/>
        <v/>
      </c>
      <c r="DT122" s="23" t="str">
        <f t="shared" si="110"/>
        <v/>
      </c>
      <c r="DU122" s="23" t="str">
        <f t="shared" si="111"/>
        <v/>
      </c>
      <c r="DV122" s="23" t="str">
        <f t="shared" si="112"/>
        <v/>
      </c>
      <c r="DW122" s="23" t="str">
        <f t="shared" si="113"/>
        <v/>
      </c>
      <c r="DX122" s="23" t="str">
        <f t="shared" si="114"/>
        <v/>
      </c>
      <c r="DY122" s="23" t="str">
        <f t="shared" si="115"/>
        <v/>
      </c>
      <c r="DZ122" s="23" t="str">
        <f t="shared" si="116"/>
        <v/>
      </c>
      <c r="EA122" s="23" t="str">
        <f t="shared" si="117"/>
        <v/>
      </c>
      <c r="EB122" s="23" t="str">
        <f t="shared" si="118"/>
        <v/>
      </c>
      <c r="EC122" s="23" t="str">
        <f t="shared" si="119"/>
        <v/>
      </c>
      <c r="ED122" s="23" t="str">
        <f t="shared" si="120"/>
        <v/>
      </c>
      <c r="EE122" s="23" t="str">
        <f t="shared" si="121"/>
        <v/>
      </c>
    </row>
    <row r="123" spans="1:135" ht="11.25" customHeight="1">
      <c r="A123" s="57" t="s">
        <v>138</v>
      </c>
      <c r="B123" s="57" t="s">
        <v>72</v>
      </c>
      <c r="C123" s="57" t="s">
        <v>50</v>
      </c>
      <c r="D123" s="57"/>
      <c r="E123" s="84">
        <v>6</v>
      </c>
      <c r="G123" s="62">
        <v>25697</v>
      </c>
      <c r="H123" s="62"/>
      <c r="I123" s="48">
        <v>1</v>
      </c>
      <c r="J123" s="65"/>
      <c r="K123" s="32"/>
      <c r="L123" s="48">
        <v>1</v>
      </c>
      <c r="M123" s="42"/>
      <c r="N123" s="32"/>
      <c r="O123" s="20">
        <f t="shared" si="90"/>
        <v>1</v>
      </c>
      <c r="P123" s="20">
        <f t="shared" si="91"/>
        <v>5</v>
      </c>
      <c r="Q123" s="20">
        <f t="shared" si="92"/>
        <v>1970</v>
      </c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DC123" s="23" t="str">
        <f t="shared" si="93"/>
        <v/>
      </c>
      <c r="DD123" s="23" t="str">
        <f t="shared" si="94"/>
        <v/>
      </c>
      <c r="DE123" s="23" t="str">
        <f t="shared" si="95"/>
        <v/>
      </c>
      <c r="DF123" s="23" t="str">
        <f t="shared" si="96"/>
        <v/>
      </c>
      <c r="DG123" s="23" t="str">
        <f t="shared" si="97"/>
        <v/>
      </c>
      <c r="DH123" s="23" t="str">
        <f t="shared" si="98"/>
        <v/>
      </c>
      <c r="DI123" s="23" t="str">
        <f t="shared" si="99"/>
        <v/>
      </c>
      <c r="DJ123" s="23" t="str">
        <f t="shared" si="100"/>
        <v/>
      </c>
      <c r="DK123" s="23" t="str">
        <f t="shared" si="101"/>
        <v/>
      </c>
      <c r="DL123" s="23" t="str">
        <f t="shared" si="102"/>
        <v/>
      </c>
      <c r="DM123" s="23" t="str">
        <f t="shared" si="103"/>
        <v/>
      </c>
      <c r="DN123" s="23" t="str">
        <f t="shared" si="104"/>
        <v/>
      </c>
      <c r="DO123" s="23" t="str">
        <f t="shared" si="105"/>
        <v/>
      </c>
      <c r="DP123" s="23" t="str">
        <f t="shared" si="106"/>
        <v/>
      </c>
      <c r="DQ123" s="23" t="str">
        <f t="shared" si="107"/>
        <v/>
      </c>
      <c r="DR123" s="23" t="str">
        <f t="shared" si="108"/>
        <v/>
      </c>
      <c r="DS123" s="23" t="str">
        <f t="shared" si="109"/>
        <v/>
      </c>
      <c r="DT123" s="23" t="str">
        <f t="shared" si="110"/>
        <v/>
      </c>
      <c r="DU123" s="23" t="str">
        <f t="shared" si="111"/>
        <v/>
      </c>
      <c r="DV123" s="23" t="str">
        <f t="shared" si="112"/>
        <v/>
      </c>
      <c r="DW123" s="23" t="str">
        <f t="shared" si="113"/>
        <v/>
      </c>
      <c r="DX123" s="23" t="str">
        <f t="shared" si="114"/>
        <v/>
      </c>
      <c r="DY123" s="23" t="str">
        <f t="shared" si="115"/>
        <v/>
      </c>
      <c r="DZ123" s="23" t="str">
        <f t="shared" si="116"/>
        <v/>
      </c>
      <c r="EA123" s="23" t="str">
        <f t="shared" si="117"/>
        <v/>
      </c>
      <c r="EB123" s="23" t="str">
        <f t="shared" si="118"/>
        <v/>
      </c>
      <c r="EC123" s="23" t="str">
        <f t="shared" si="119"/>
        <v/>
      </c>
      <c r="ED123" s="23" t="str">
        <f t="shared" si="120"/>
        <v/>
      </c>
      <c r="EE123" s="23" t="str">
        <f t="shared" si="121"/>
        <v/>
      </c>
    </row>
    <row r="124" spans="1:135" ht="11.25" customHeight="1">
      <c r="A124" s="57" t="s">
        <v>138</v>
      </c>
      <c r="B124" s="57" t="s">
        <v>81</v>
      </c>
      <c r="C124" s="57" t="s">
        <v>168</v>
      </c>
      <c r="D124" s="57"/>
      <c r="E124" s="84">
        <v>1</v>
      </c>
      <c r="G124" s="62">
        <v>25697</v>
      </c>
      <c r="H124" s="62"/>
      <c r="I124" s="48">
        <v>1</v>
      </c>
      <c r="J124" s="65"/>
      <c r="K124" s="32"/>
      <c r="L124" s="48">
        <v>1</v>
      </c>
      <c r="M124" s="42"/>
      <c r="N124" s="32"/>
      <c r="O124" s="20">
        <f t="shared" si="90"/>
        <v>1</v>
      </c>
      <c r="P124" s="20">
        <f t="shared" si="91"/>
        <v>5</v>
      </c>
      <c r="Q124" s="20">
        <f t="shared" si="92"/>
        <v>1970</v>
      </c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DC124" s="23" t="str">
        <f t="shared" si="93"/>
        <v/>
      </c>
      <c r="DD124" s="23" t="str">
        <f t="shared" si="94"/>
        <v/>
      </c>
      <c r="DE124" s="23" t="str">
        <f t="shared" si="95"/>
        <v/>
      </c>
      <c r="DF124" s="23" t="str">
        <f t="shared" si="96"/>
        <v/>
      </c>
      <c r="DG124" s="23" t="str">
        <f t="shared" si="97"/>
        <v/>
      </c>
      <c r="DH124" s="23" t="str">
        <f t="shared" si="98"/>
        <v/>
      </c>
      <c r="DI124" s="23" t="str">
        <f t="shared" si="99"/>
        <v/>
      </c>
      <c r="DJ124" s="23" t="str">
        <f t="shared" si="100"/>
        <v/>
      </c>
      <c r="DK124" s="23" t="str">
        <f t="shared" si="101"/>
        <v/>
      </c>
      <c r="DL124" s="23" t="str">
        <f t="shared" si="102"/>
        <v/>
      </c>
      <c r="DM124" s="23" t="str">
        <f t="shared" si="103"/>
        <v/>
      </c>
      <c r="DN124" s="23" t="str">
        <f t="shared" si="104"/>
        <v/>
      </c>
      <c r="DO124" s="23" t="str">
        <f t="shared" si="105"/>
        <v/>
      </c>
      <c r="DP124" s="23" t="str">
        <f t="shared" si="106"/>
        <v/>
      </c>
      <c r="DQ124" s="23" t="str">
        <f t="shared" si="107"/>
        <v/>
      </c>
      <c r="DR124" s="23" t="str">
        <f t="shared" si="108"/>
        <v/>
      </c>
      <c r="DS124" s="23" t="str">
        <f t="shared" si="109"/>
        <v/>
      </c>
      <c r="DT124" s="23" t="str">
        <f t="shared" si="110"/>
        <v/>
      </c>
      <c r="DU124" s="23" t="str">
        <f t="shared" si="111"/>
        <v/>
      </c>
      <c r="DV124" s="23" t="str">
        <f t="shared" si="112"/>
        <v/>
      </c>
      <c r="DW124" s="23" t="str">
        <f t="shared" si="113"/>
        <v/>
      </c>
      <c r="DX124" s="23" t="str">
        <f t="shared" si="114"/>
        <v/>
      </c>
      <c r="DY124" s="23" t="str">
        <f t="shared" si="115"/>
        <v/>
      </c>
      <c r="DZ124" s="23" t="str">
        <f t="shared" si="116"/>
        <v/>
      </c>
      <c r="EA124" s="23" t="str">
        <f t="shared" si="117"/>
        <v/>
      </c>
      <c r="EB124" s="23" t="str">
        <f t="shared" si="118"/>
        <v/>
      </c>
      <c r="EC124" s="23" t="str">
        <f t="shared" si="119"/>
        <v/>
      </c>
      <c r="ED124" s="23" t="str">
        <f t="shared" si="120"/>
        <v/>
      </c>
      <c r="EE124" s="23" t="str">
        <f t="shared" si="121"/>
        <v/>
      </c>
    </row>
    <row r="125" spans="1:135" ht="11.25" customHeight="1">
      <c r="A125" s="57" t="s">
        <v>138</v>
      </c>
      <c r="B125" s="57" t="s">
        <v>81</v>
      </c>
      <c r="C125" s="57" t="s">
        <v>157</v>
      </c>
      <c r="D125" s="57"/>
      <c r="E125" s="84">
        <v>1</v>
      </c>
      <c r="G125" s="62">
        <v>25697</v>
      </c>
      <c r="H125" s="62"/>
      <c r="I125" s="48">
        <v>1</v>
      </c>
      <c r="J125" s="65"/>
      <c r="K125" s="32"/>
      <c r="L125" s="48">
        <v>1</v>
      </c>
      <c r="M125" s="42"/>
      <c r="N125" s="32"/>
      <c r="O125" s="20">
        <f t="shared" si="90"/>
        <v>1</v>
      </c>
      <c r="P125" s="20">
        <f t="shared" si="91"/>
        <v>5</v>
      </c>
      <c r="Q125" s="20">
        <f t="shared" si="92"/>
        <v>1970</v>
      </c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DC125" s="23" t="str">
        <f t="shared" si="93"/>
        <v/>
      </c>
      <c r="DD125" s="23" t="str">
        <f t="shared" si="94"/>
        <v/>
      </c>
      <c r="DE125" s="23" t="str">
        <f t="shared" si="95"/>
        <v/>
      </c>
      <c r="DF125" s="23" t="str">
        <f t="shared" si="96"/>
        <v/>
      </c>
      <c r="DG125" s="23" t="str">
        <f t="shared" si="97"/>
        <v/>
      </c>
      <c r="DH125" s="23" t="str">
        <f t="shared" si="98"/>
        <v/>
      </c>
      <c r="DI125" s="23" t="str">
        <f t="shared" si="99"/>
        <v/>
      </c>
      <c r="DJ125" s="23" t="str">
        <f t="shared" si="100"/>
        <v/>
      </c>
      <c r="DK125" s="23" t="str">
        <f t="shared" si="101"/>
        <v/>
      </c>
      <c r="DL125" s="23" t="str">
        <f t="shared" si="102"/>
        <v/>
      </c>
      <c r="DM125" s="23" t="str">
        <f t="shared" si="103"/>
        <v/>
      </c>
      <c r="DN125" s="23" t="str">
        <f t="shared" si="104"/>
        <v/>
      </c>
      <c r="DO125" s="23" t="str">
        <f t="shared" si="105"/>
        <v/>
      </c>
      <c r="DP125" s="23" t="str">
        <f t="shared" si="106"/>
        <v/>
      </c>
      <c r="DQ125" s="23" t="str">
        <f t="shared" si="107"/>
        <v/>
      </c>
      <c r="DR125" s="23" t="str">
        <f t="shared" si="108"/>
        <v/>
      </c>
      <c r="DS125" s="23" t="str">
        <f t="shared" si="109"/>
        <v/>
      </c>
      <c r="DT125" s="23" t="str">
        <f t="shared" si="110"/>
        <v/>
      </c>
      <c r="DU125" s="23" t="str">
        <f t="shared" si="111"/>
        <v/>
      </c>
      <c r="DV125" s="23" t="str">
        <f t="shared" si="112"/>
        <v/>
      </c>
      <c r="DW125" s="23" t="str">
        <f t="shared" si="113"/>
        <v/>
      </c>
      <c r="DX125" s="23" t="str">
        <f t="shared" si="114"/>
        <v/>
      </c>
      <c r="DY125" s="23" t="str">
        <f t="shared" si="115"/>
        <v/>
      </c>
      <c r="DZ125" s="23" t="str">
        <f t="shared" si="116"/>
        <v/>
      </c>
      <c r="EA125" s="23" t="str">
        <f t="shared" si="117"/>
        <v/>
      </c>
      <c r="EB125" s="23" t="str">
        <f t="shared" si="118"/>
        <v/>
      </c>
      <c r="EC125" s="23" t="str">
        <f t="shared" si="119"/>
        <v/>
      </c>
      <c r="ED125" s="23" t="str">
        <f t="shared" si="120"/>
        <v/>
      </c>
      <c r="EE125" s="23" t="str">
        <f t="shared" si="121"/>
        <v/>
      </c>
    </row>
    <row r="126" spans="1:135" ht="11.25" customHeight="1">
      <c r="A126" s="57" t="s">
        <v>138</v>
      </c>
      <c r="B126" s="57" t="s">
        <v>72</v>
      </c>
      <c r="C126" s="57" t="s">
        <v>50</v>
      </c>
      <c r="D126" s="57"/>
      <c r="E126" s="84">
        <v>2</v>
      </c>
      <c r="G126" s="62">
        <v>25698</v>
      </c>
      <c r="H126" s="62"/>
      <c r="I126" s="48">
        <v>1</v>
      </c>
      <c r="J126" s="65"/>
      <c r="K126" s="32"/>
      <c r="L126" s="48">
        <v>1</v>
      </c>
      <c r="M126" s="42"/>
      <c r="N126" s="32"/>
      <c r="O126" s="20">
        <f t="shared" si="90"/>
        <v>1</v>
      </c>
      <c r="P126" s="20">
        <f t="shared" si="91"/>
        <v>5</v>
      </c>
      <c r="Q126" s="20">
        <f t="shared" si="92"/>
        <v>1970</v>
      </c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DC126" s="23" t="str">
        <f t="shared" si="93"/>
        <v/>
      </c>
      <c r="DD126" s="23" t="str">
        <f t="shared" si="94"/>
        <v/>
      </c>
      <c r="DE126" s="23" t="str">
        <f t="shared" si="95"/>
        <v/>
      </c>
      <c r="DF126" s="23" t="str">
        <f t="shared" si="96"/>
        <v/>
      </c>
      <c r="DG126" s="23" t="str">
        <f t="shared" si="97"/>
        <v/>
      </c>
      <c r="DH126" s="23" t="str">
        <f t="shared" si="98"/>
        <v/>
      </c>
      <c r="DI126" s="23" t="str">
        <f t="shared" si="99"/>
        <v/>
      </c>
      <c r="DJ126" s="23" t="str">
        <f t="shared" si="100"/>
        <v/>
      </c>
      <c r="DK126" s="23" t="str">
        <f t="shared" si="101"/>
        <v/>
      </c>
      <c r="DL126" s="23" t="str">
        <f t="shared" si="102"/>
        <v/>
      </c>
      <c r="DM126" s="23" t="str">
        <f t="shared" si="103"/>
        <v/>
      </c>
      <c r="DN126" s="23" t="str">
        <f t="shared" si="104"/>
        <v/>
      </c>
      <c r="DO126" s="23" t="str">
        <f t="shared" si="105"/>
        <v/>
      </c>
      <c r="DP126" s="23" t="str">
        <f t="shared" si="106"/>
        <v/>
      </c>
      <c r="DQ126" s="23" t="str">
        <f t="shared" si="107"/>
        <v/>
      </c>
      <c r="DR126" s="23" t="str">
        <f t="shared" si="108"/>
        <v/>
      </c>
      <c r="DS126" s="23" t="str">
        <f t="shared" si="109"/>
        <v/>
      </c>
      <c r="DT126" s="23" t="str">
        <f t="shared" si="110"/>
        <v/>
      </c>
      <c r="DU126" s="23" t="str">
        <f t="shared" si="111"/>
        <v/>
      </c>
      <c r="DV126" s="23" t="str">
        <f t="shared" si="112"/>
        <v/>
      </c>
      <c r="DW126" s="23" t="str">
        <f t="shared" si="113"/>
        <v/>
      </c>
      <c r="DX126" s="23" t="str">
        <f t="shared" si="114"/>
        <v/>
      </c>
      <c r="DY126" s="23" t="str">
        <f t="shared" si="115"/>
        <v/>
      </c>
      <c r="DZ126" s="23" t="str">
        <f t="shared" si="116"/>
        <v/>
      </c>
      <c r="EA126" s="23" t="str">
        <f t="shared" si="117"/>
        <v/>
      </c>
      <c r="EB126" s="23" t="str">
        <f t="shared" si="118"/>
        <v/>
      </c>
      <c r="EC126" s="23" t="str">
        <f t="shared" si="119"/>
        <v/>
      </c>
      <c r="ED126" s="23" t="str">
        <f t="shared" si="120"/>
        <v/>
      </c>
      <c r="EE126" s="23" t="str">
        <f t="shared" si="121"/>
        <v/>
      </c>
    </row>
    <row r="127" spans="1:135" ht="11.25" customHeight="1">
      <c r="A127" s="57" t="s">
        <v>138</v>
      </c>
      <c r="B127" s="57" t="s">
        <v>81</v>
      </c>
      <c r="C127" s="57" t="s">
        <v>168</v>
      </c>
      <c r="D127" s="57"/>
      <c r="E127" s="84">
        <v>1</v>
      </c>
      <c r="G127" s="62">
        <v>25698</v>
      </c>
      <c r="H127" s="62"/>
      <c r="I127" s="48">
        <v>1</v>
      </c>
      <c r="J127" s="65"/>
      <c r="K127" s="32"/>
      <c r="L127" s="48">
        <v>1</v>
      </c>
      <c r="M127" s="42"/>
      <c r="N127" s="32"/>
      <c r="O127" s="20">
        <f t="shared" si="90"/>
        <v>1</v>
      </c>
      <c r="P127" s="20">
        <f t="shared" si="91"/>
        <v>5</v>
      </c>
      <c r="Q127" s="20">
        <f t="shared" si="92"/>
        <v>1970</v>
      </c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DC127" s="23" t="str">
        <f t="shared" si="93"/>
        <v/>
      </c>
      <c r="DD127" s="23" t="str">
        <f t="shared" si="94"/>
        <v/>
      </c>
      <c r="DE127" s="23" t="str">
        <f t="shared" si="95"/>
        <v/>
      </c>
      <c r="DF127" s="23" t="str">
        <f t="shared" si="96"/>
        <v/>
      </c>
      <c r="DG127" s="23" t="str">
        <f t="shared" si="97"/>
        <v/>
      </c>
      <c r="DH127" s="23" t="str">
        <f t="shared" si="98"/>
        <v/>
      </c>
      <c r="DI127" s="23" t="str">
        <f t="shared" si="99"/>
        <v/>
      </c>
      <c r="DJ127" s="23" t="str">
        <f t="shared" si="100"/>
        <v/>
      </c>
      <c r="DK127" s="23" t="str">
        <f t="shared" si="101"/>
        <v/>
      </c>
      <c r="DL127" s="23" t="str">
        <f t="shared" si="102"/>
        <v/>
      </c>
      <c r="DM127" s="23" t="str">
        <f t="shared" si="103"/>
        <v/>
      </c>
      <c r="DN127" s="23" t="str">
        <f t="shared" si="104"/>
        <v/>
      </c>
      <c r="DO127" s="23" t="str">
        <f t="shared" si="105"/>
        <v/>
      </c>
      <c r="DP127" s="23" t="str">
        <f t="shared" si="106"/>
        <v/>
      </c>
      <c r="DQ127" s="23" t="str">
        <f t="shared" si="107"/>
        <v/>
      </c>
      <c r="DR127" s="23" t="str">
        <f t="shared" si="108"/>
        <v/>
      </c>
      <c r="DS127" s="23" t="str">
        <f t="shared" si="109"/>
        <v/>
      </c>
      <c r="DT127" s="23" t="str">
        <f t="shared" si="110"/>
        <v/>
      </c>
      <c r="DU127" s="23" t="str">
        <f t="shared" si="111"/>
        <v/>
      </c>
      <c r="DV127" s="23" t="str">
        <f t="shared" si="112"/>
        <v/>
      </c>
      <c r="DW127" s="23" t="str">
        <f t="shared" si="113"/>
        <v/>
      </c>
      <c r="DX127" s="23" t="str">
        <f t="shared" si="114"/>
        <v/>
      </c>
      <c r="DY127" s="23" t="str">
        <f t="shared" si="115"/>
        <v/>
      </c>
      <c r="DZ127" s="23" t="str">
        <f t="shared" si="116"/>
        <v/>
      </c>
      <c r="EA127" s="23" t="str">
        <f t="shared" si="117"/>
        <v/>
      </c>
      <c r="EB127" s="23" t="str">
        <f t="shared" si="118"/>
        <v/>
      </c>
      <c r="EC127" s="23" t="str">
        <f t="shared" si="119"/>
        <v/>
      </c>
      <c r="ED127" s="23" t="str">
        <f t="shared" si="120"/>
        <v/>
      </c>
      <c r="EE127" s="23" t="str">
        <f t="shared" si="121"/>
        <v/>
      </c>
    </row>
    <row r="128" spans="1:135" ht="11.25" customHeight="1">
      <c r="A128" s="57" t="s">
        <v>138</v>
      </c>
      <c r="B128" s="57" t="s">
        <v>81</v>
      </c>
      <c r="C128" s="57" t="s">
        <v>157</v>
      </c>
      <c r="D128" s="57"/>
      <c r="E128" s="84">
        <v>1</v>
      </c>
      <c r="G128" s="62">
        <v>25699</v>
      </c>
      <c r="H128" s="62"/>
      <c r="I128" s="48">
        <v>1</v>
      </c>
      <c r="J128" s="65"/>
      <c r="K128" s="32"/>
      <c r="L128" s="48">
        <v>1</v>
      </c>
      <c r="M128" s="42"/>
      <c r="N128" s="32"/>
      <c r="O128" s="20">
        <f t="shared" si="90"/>
        <v>2</v>
      </c>
      <c r="P128" s="20">
        <f t="shared" si="91"/>
        <v>5</v>
      </c>
      <c r="Q128" s="20">
        <f t="shared" si="92"/>
        <v>1970</v>
      </c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DC128" s="23" t="str">
        <f t="shared" si="93"/>
        <v/>
      </c>
      <c r="DD128" s="23" t="str">
        <f t="shared" si="94"/>
        <v/>
      </c>
      <c r="DE128" s="23" t="str">
        <f t="shared" si="95"/>
        <v/>
      </c>
      <c r="DF128" s="23" t="str">
        <f t="shared" si="96"/>
        <v/>
      </c>
      <c r="DG128" s="23" t="str">
        <f t="shared" si="97"/>
        <v/>
      </c>
      <c r="DH128" s="23" t="str">
        <f t="shared" si="98"/>
        <v/>
      </c>
      <c r="DI128" s="23" t="str">
        <f t="shared" si="99"/>
        <v/>
      </c>
      <c r="DJ128" s="23" t="str">
        <f t="shared" si="100"/>
        <v/>
      </c>
      <c r="DK128" s="23" t="str">
        <f t="shared" si="101"/>
        <v/>
      </c>
      <c r="DL128" s="23" t="str">
        <f t="shared" si="102"/>
        <v/>
      </c>
      <c r="DM128" s="23" t="str">
        <f t="shared" si="103"/>
        <v/>
      </c>
      <c r="DN128" s="23" t="str">
        <f t="shared" si="104"/>
        <v/>
      </c>
      <c r="DO128" s="23" t="str">
        <f t="shared" si="105"/>
        <v/>
      </c>
      <c r="DP128" s="23" t="str">
        <f t="shared" si="106"/>
        <v/>
      </c>
      <c r="DQ128" s="23" t="str">
        <f t="shared" si="107"/>
        <v/>
      </c>
      <c r="DR128" s="23" t="str">
        <f t="shared" si="108"/>
        <v/>
      </c>
      <c r="DS128" s="23" t="str">
        <f t="shared" si="109"/>
        <v/>
      </c>
      <c r="DT128" s="23" t="str">
        <f t="shared" si="110"/>
        <v/>
      </c>
      <c r="DU128" s="23" t="str">
        <f t="shared" si="111"/>
        <v/>
      </c>
      <c r="DV128" s="23" t="str">
        <f t="shared" si="112"/>
        <v/>
      </c>
      <c r="DW128" s="23" t="str">
        <f t="shared" si="113"/>
        <v/>
      </c>
      <c r="DX128" s="23" t="str">
        <f t="shared" si="114"/>
        <v/>
      </c>
      <c r="DY128" s="23" t="str">
        <f t="shared" si="115"/>
        <v/>
      </c>
      <c r="DZ128" s="23" t="str">
        <f t="shared" si="116"/>
        <v/>
      </c>
      <c r="EA128" s="23" t="str">
        <f t="shared" si="117"/>
        <v/>
      </c>
      <c r="EB128" s="23" t="str">
        <f t="shared" si="118"/>
        <v/>
      </c>
      <c r="EC128" s="23" t="str">
        <f t="shared" si="119"/>
        <v/>
      </c>
      <c r="ED128" s="23" t="str">
        <f t="shared" si="120"/>
        <v/>
      </c>
      <c r="EE128" s="23" t="str">
        <f t="shared" si="121"/>
        <v/>
      </c>
    </row>
    <row r="129" spans="1:135" ht="11.25" customHeight="1">
      <c r="A129" s="57" t="s">
        <v>138</v>
      </c>
      <c r="B129" s="57" t="s">
        <v>72</v>
      </c>
      <c r="C129" s="57" t="s">
        <v>50</v>
      </c>
      <c r="D129" s="57"/>
      <c r="E129" s="84">
        <v>6</v>
      </c>
      <c r="G129" s="62">
        <v>25700</v>
      </c>
      <c r="H129" s="62"/>
      <c r="I129" s="48">
        <v>1</v>
      </c>
      <c r="J129" s="65"/>
      <c r="K129" s="32"/>
      <c r="L129" s="48">
        <v>1</v>
      </c>
      <c r="M129" s="42"/>
      <c r="N129" s="32"/>
      <c r="O129" s="20">
        <f t="shared" si="90"/>
        <v>2</v>
      </c>
      <c r="P129" s="20">
        <f t="shared" si="91"/>
        <v>5</v>
      </c>
      <c r="Q129" s="20">
        <f t="shared" si="92"/>
        <v>1970</v>
      </c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DC129" s="23" t="str">
        <f t="shared" si="93"/>
        <v/>
      </c>
      <c r="DD129" s="23" t="str">
        <f t="shared" si="94"/>
        <v/>
      </c>
      <c r="DE129" s="23" t="str">
        <f t="shared" si="95"/>
        <v/>
      </c>
      <c r="DF129" s="23" t="str">
        <f t="shared" si="96"/>
        <v/>
      </c>
      <c r="DG129" s="23" t="str">
        <f t="shared" si="97"/>
        <v/>
      </c>
      <c r="DH129" s="23" t="str">
        <f t="shared" si="98"/>
        <v/>
      </c>
      <c r="DI129" s="23" t="str">
        <f t="shared" si="99"/>
        <v/>
      </c>
      <c r="DJ129" s="23" t="str">
        <f t="shared" si="100"/>
        <v/>
      </c>
      <c r="DK129" s="23" t="str">
        <f t="shared" si="101"/>
        <v/>
      </c>
      <c r="DL129" s="23" t="str">
        <f t="shared" si="102"/>
        <v/>
      </c>
      <c r="DM129" s="23" t="str">
        <f t="shared" si="103"/>
        <v/>
      </c>
      <c r="DN129" s="23" t="str">
        <f t="shared" si="104"/>
        <v/>
      </c>
      <c r="DO129" s="23" t="str">
        <f t="shared" si="105"/>
        <v/>
      </c>
      <c r="DP129" s="23" t="str">
        <f t="shared" si="106"/>
        <v/>
      </c>
      <c r="DQ129" s="23" t="str">
        <f t="shared" si="107"/>
        <v/>
      </c>
      <c r="DR129" s="23" t="str">
        <f t="shared" si="108"/>
        <v/>
      </c>
      <c r="DS129" s="23" t="str">
        <f t="shared" si="109"/>
        <v/>
      </c>
      <c r="DT129" s="23" t="str">
        <f t="shared" si="110"/>
        <v/>
      </c>
      <c r="DU129" s="23" t="str">
        <f t="shared" si="111"/>
        <v/>
      </c>
      <c r="DV129" s="23" t="str">
        <f t="shared" si="112"/>
        <v/>
      </c>
      <c r="DW129" s="23" t="str">
        <f t="shared" si="113"/>
        <v/>
      </c>
      <c r="DX129" s="23" t="str">
        <f t="shared" si="114"/>
        <v/>
      </c>
      <c r="DY129" s="23" t="str">
        <f t="shared" si="115"/>
        <v/>
      </c>
      <c r="DZ129" s="23" t="str">
        <f t="shared" si="116"/>
        <v/>
      </c>
      <c r="EA129" s="23" t="str">
        <f t="shared" si="117"/>
        <v/>
      </c>
      <c r="EB129" s="23" t="str">
        <f t="shared" si="118"/>
        <v/>
      </c>
      <c r="EC129" s="23" t="str">
        <f t="shared" si="119"/>
        <v/>
      </c>
      <c r="ED129" s="23" t="str">
        <f t="shared" si="120"/>
        <v/>
      </c>
      <c r="EE129" s="23" t="str">
        <f t="shared" si="121"/>
        <v/>
      </c>
    </row>
    <row r="130" spans="1:135" ht="11.25" customHeight="1">
      <c r="A130" s="57" t="s">
        <v>138</v>
      </c>
      <c r="B130" s="57" t="s">
        <v>81</v>
      </c>
      <c r="C130" s="57" t="s">
        <v>160</v>
      </c>
      <c r="D130" s="57"/>
      <c r="E130" s="84">
        <v>6</v>
      </c>
      <c r="G130" s="62">
        <v>25701</v>
      </c>
      <c r="H130" s="62"/>
      <c r="I130" s="48">
        <v>1</v>
      </c>
      <c r="J130" s="65"/>
      <c r="K130" s="32"/>
      <c r="L130" s="48">
        <v>1</v>
      </c>
      <c r="M130" s="42"/>
      <c r="N130" s="32"/>
      <c r="O130" s="20">
        <f t="shared" si="90"/>
        <v>2</v>
      </c>
      <c r="P130" s="20">
        <f t="shared" si="91"/>
        <v>5</v>
      </c>
      <c r="Q130" s="20">
        <f t="shared" si="92"/>
        <v>1970</v>
      </c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DC130" s="23" t="str">
        <f t="shared" ref="DC130:DC162" si="122">IF(Q130=1977,IF($E130=0,"",$E130),"")</f>
        <v/>
      </c>
      <c r="DD130" s="23" t="str">
        <f t="shared" ref="DD130:DD162" si="123">IF(Q130=1978,IF($E130=0,"",$E130),"")</f>
        <v/>
      </c>
      <c r="DE130" s="23" t="str">
        <f t="shared" ref="DE130:DE162" si="124">IF(Q130=1979,IF($E130=0,"",$E130),"")</f>
        <v/>
      </c>
      <c r="DF130" s="23" t="str">
        <f t="shared" ref="DF130:DF162" si="125">IF(Q130=1980,IF($E130=0,"",$E130),"")</f>
        <v/>
      </c>
      <c r="DG130" s="23" t="str">
        <f t="shared" ref="DG130:DG162" si="126">IF(Q130=1981,IF($E130=0,"",$E130),"")</f>
        <v/>
      </c>
      <c r="DH130" s="23" t="str">
        <f t="shared" ref="DH130:DH162" si="127">IF(Q130=1982,IF($E130=0,"",$E130),"")</f>
        <v/>
      </c>
      <c r="DI130" s="23" t="str">
        <f t="shared" ref="DI130:DI162" si="128">IF(Q130=1983,IF($E130=0,"",$E130),"")</f>
        <v/>
      </c>
      <c r="DJ130" s="23" t="str">
        <f t="shared" ref="DJ130:DJ162" si="129">IF(Q130=1984,IF($E130=0,"",$E130),"")</f>
        <v/>
      </c>
      <c r="DK130" s="23" t="str">
        <f t="shared" ref="DK130:DK162" si="130">IF(Q130=1985,IF($E130=0,"",$E130),"")</f>
        <v/>
      </c>
      <c r="DL130" s="23" t="str">
        <f t="shared" ref="DL130:DL162" si="131">IF(Q130=1986,IF($E130=0,"",$E130),"")</f>
        <v/>
      </c>
      <c r="DM130" s="23" t="str">
        <f t="shared" ref="DM130:DM162" si="132">IF(Q130=1987,IF($E130=0,"",$E130),"")</f>
        <v/>
      </c>
      <c r="DN130" s="23" t="str">
        <f t="shared" ref="DN130:DN162" si="133">IF(Q130=1988,IF($E130=0,"",$E130),"")</f>
        <v/>
      </c>
      <c r="DO130" s="23" t="str">
        <f t="shared" ref="DO130:DO162" si="134">IF(Q130=1989,IF($E130=0,"",$E130),"")</f>
        <v/>
      </c>
      <c r="DP130" s="23" t="str">
        <f t="shared" ref="DP130:DP162" si="135">IF(Q130=1990,IF($E130=0,"",$E130),"")</f>
        <v/>
      </c>
      <c r="DQ130" s="23" t="str">
        <f t="shared" ref="DQ130:DQ162" si="136">IF(Q130=1991,IF($E130=0,"",$E130),"")</f>
        <v/>
      </c>
      <c r="DR130" s="23" t="str">
        <f t="shared" ref="DR130:DR162" si="137">IF(Q130=1992,IF($E130=0,"",$E130),"")</f>
        <v/>
      </c>
      <c r="DS130" s="23" t="str">
        <f t="shared" ref="DS130:DS162" si="138">IF(Q130=1993,IF($E130=0,"",$E130),"")</f>
        <v/>
      </c>
      <c r="DT130" s="23" t="str">
        <f t="shared" ref="DT130:DT162" si="139">IF(Q130=1994,IF($E130=0,"",$E130),"")</f>
        <v/>
      </c>
      <c r="DU130" s="23" t="str">
        <f t="shared" ref="DU130:DU162" si="140">IF(Q130=1995,IF($E130=0,"",$E130),"")</f>
        <v/>
      </c>
      <c r="DV130" s="23" t="str">
        <f t="shared" ref="DV130:DV162" si="141">IF(Q130=1996,IF($E130=0,"",$E130),"")</f>
        <v/>
      </c>
      <c r="DW130" s="23" t="str">
        <f t="shared" ref="DW130:DW162" si="142">IF(Q130=1997,IF($E130=0,"",$E130),"")</f>
        <v/>
      </c>
      <c r="DX130" s="23" t="str">
        <f t="shared" ref="DX130:DX162" si="143">IF(Q130=1998,IF($E130=0,"",$E130),"")</f>
        <v/>
      </c>
      <c r="DY130" s="23" t="str">
        <f t="shared" ref="DY130:DY162" si="144">IF(Q130=1999,IF($E130=0,"",$E130),"")</f>
        <v/>
      </c>
      <c r="DZ130" s="23" t="str">
        <f t="shared" ref="DZ130:DZ162" si="145">IF(Q130=2000,IF($E130=0,"",$E130),"")</f>
        <v/>
      </c>
      <c r="EA130" s="23" t="str">
        <f t="shared" ref="EA130:EA162" si="146">IF(Q130=2001,IF($E130=0,"",$E130),"")</f>
        <v/>
      </c>
      <c r="EB130" s="23" t="str">
        <f t="shared" ref="EB130:EB162" si="147">IF(Q130=2002,IF($E130=0,"",$E130),"")</f>
        <v/>
      </c>
      <c r="EC130" s="23" t="str">
        <f t="shared" ref="EC130:EC162" si="148">IF(Q130=2003,IF($E130=0,"",$E130),"")</f>
        <v/>
      </c>
      <c r="ED130" s="23" t="str">
        <f t="shared" ref="ED130:ED162" si="149">IF(Q130=2004,IF($E130=0,"",$E130),"")</f>
        <v/>
      </c>
      <c r="EE130" s="23" t="str">
        <f t="shared" ref="EE130:EE162" si="150">IF(Q130=2005,IF($E130=0,"",$E130),"")</f>
        <v/>
      </c>
    </row>
    <row r="131" spans="1:135" ht="11.25" customHeight="1">
      <c r="A131" s="57" t="s">
        <v>138</v>
      </c>
      <c r="B131" s="57" t="s">
        <v>81</v>
      </c>
      <c r="C131" s="57" t="s">
        <v>157</v>
      </c>
      <c r="D131" s="57"/>
      <c r="E131" s="84">
        <v>1</v>
      </c>
      <c r="G131" s="62">
        <v>25704</v>
      </c>
      <c r="H131" s="62"/>
      <c r="I131" s="48">
        <v>1</v>
      </c>
      <c r="J131" s="65"/>
      <c r="K131" s="32"/>
      <c r="L131" s="48">
        <v>1</v>
      </c>
      <c r="M131" s="42"/>
      <c r="N131" s="32"/>
      <c r="O131" s="20">
        <f t="shared" si="90"/>
        <v>2</v>
      </c>
      <c r="P131" s="20">
        <f t="shared" si="91"/>
        <v>5</v>
      </c>
      <c r="Q131" s="20">
        <f t="shared" si="92"/>
        <v>1970</v>
      </c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DC131" s="23" t="str">
        <f t="shared" si="122"/>
        <v/>
      </c>
      <c r="DD131" s="23" t="str">
        <f t="shared" si="123"/>
        <v/>
      </c>
      <c r="DE131" s="23" t="str">
        <f t="shared" si="124"/>
        <v/>
      </c>
      <c r="DF131" s="23" t="str">
        <f t="shared" si="125"/>
        <v/>
      </c>
      <c r="DG131" s="23" t="str">
        <f t="shared" si="126"/>
        <v/>
      </c>
      <c r="DH131" s="23" t="str">
        <f t="shared" si="127"/>
        <v/>
      </c>
      <c r="DI131" s="23" t="str">
        <f t="shared" si="128"/>
        <v/>
      </c>
      <c r="DJ131" s="23" t="str">
        <f t="shared" si="129"/>
        <v/>
      </c>
      <c r="DK131" s="23" t="str">
        <f t="shared" si="130"/>
        <v/>
      </c>
      <c r="DL131" s="23" t="str">
        <f t="shared" si="131"/>
        <v/>
      </c>
      <c r="DM131" s="23" t="str">
        <f t="shared" si="132"/>
        <v/>
      </c>
      <c r="DN131" s="23" t="str">
        <f t="shared" si="133"/>
        <v/>
      </c>
      <c r="DO131" s="23" t="str">
        <f t="shared" si="134"/>
        <v/>
      </c>
      <c r="DP131" s="23" t="str">
        <f t="shared" si="135"/>
        <v/>
      </c>
      <c r="DQ131" s="23" t="str">
        <f t="shared" si="136"/>
        <v/>
      </c>
      <c r="DR131" s="23" t="str">
        <f t="shared" si="137"/>
        <v/>
      </c>
      <c r="DS131" s="23" t="str">
        <f t="shared" si="138"/>
        <v/>
      </c>
      <c r="DT131" s="23" t="str">
        <f t="shared" si="139"/>
        <v/>
      </c>
      <c r="DU131" s="23" t="str">
        <f t="shared" si="140"/>
        <v/>
      </c>
      <c r="DV131" s="23" t="str">
        <f t="shared" si="141"/>
        <v/>
      </c>
      <c r="DW131" s="23" t="str">
        <f t="shared" si="142"/>
        <v/>
      </c>
      <c r="DX131" s="23" t="str">
        <f t="shared" si="143"/>
        <v/>
      </c>
      <c r="DY131" s="23" t="str">
        <f t="shared" si="144"/>
        <v/>
      </c>
      <c r="DZ131" s="23" t="str">
        <f t="shared" si="145"/>
        <v/>
      </c>
      <c r="EA131" s="23" t="str">
        <f t="shared" si="146"/>
        <v/>
      </c>
      <c r="EB131" s="23" t="str">
        <f t="shared" si="147"/>
        <v/>
      </c>
      <c r="EC131" s="23" t="str">
        <f t="shared" si="148"/>
        <v/>
      </c>
      <c r="ED131" s="23" t="str">
        <f t="shared" si="149"/>
        <v/>
      </c>
      <c r="EE131" s="23" t="str">
        <f t="shared" si="150"/>
        <v/>
      </c>
    </row>
    <row r="132" spans="1:135" ht="11.25" customHeight="1">
      <c r="A132" s="57" t="s">
        <v>138</v>
      </c>
      <c r="B132" s="57" t="s">
        <v>72</v>
      </c>
      <c r="C132" s="57" t="s">
        <v>50</v>
      </c>
      <c r="D132" s="57"/>
      <c r="E132" s="84">
        <v>1</v>
      </c>
      <c r="G132" s="62">
        <v>25832</v>
      </c>
      <c r="H132" s="62"/>
      <c r="I132" s="48">
        <v>1</v>
      </c>
      <c r="J132" s="65"/>
      <c r="K132" s="32"/>
      <c r="L132" s="48">
        <v>1</v>
      </c>
      <c r="M132" s="42"/>
      <c r="N132" s="32"/>
      <c r="O132" s="20">
        <f t="shared" ref="O132:O195" si="151">IF(DAY(G132)&lt;=10,1,IF(DAY(G132)&gt;20,3,2))</f>
        <v>3</v>
      </c>
      <c r="P132" s="20">
        <f t="shared" ref="P132:P195" si="152">MONTH(G132)</f>
        <v>9</v>
      </c>
      <c r="Q132" s="20">
        <f t="shared" ref="Q132:Q195" si="153">YEAR(G132)</f>
        <v>1970</v>
      </c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DC132" s="23" t="str">
        <f t="shared" si="122"/>
        <v/>
      </c>
      <c r="DD132" s="23" t="str">
        <f t="shared" si="123"/>
        <v/>
      </c>
      <c r="DE132" s="23" t="str">
        <f t="shared" si="124"/>
        <v/>
      </c>
      <c r="DF132" s="23" t="str">
        <f t="shared" si="125"/>
        <v/>
      </c>
      <c r="DG132" s="23" t="str">
        <f t="shared" si="126"/>
        <v/>
      </c>
      <c r="DH132" s="23" t="str">
        <f t="shared" si="127"/>
        <v/>
      </c>
      <c r="DI132" s="23" t="str">
        <f t="shared" si="128"/>
        <v/>
      </c>
      <c r="DJ132" s="23" t="str">
        <f t="shared" si="129"/>
        <v/>
      </c>
      <c r="DK132" s="23" t="str">
        <f t="shared" si="130"/>
        <v/>
      </c>
      <c r="DL132" s="23" t="str">
        <f t="shared" si="131"/>
        <v/>
      </c>
      <c r="DM132" s="23" t="str">
        <f t="shared" si="132"/>
        <v/>
      </c>
      <c r="DN132" s="23" t="str">
        <f t="shared" si="133"/>
        <v/>
      </c>
      <c r="DO132" s="23" t="str">
        <f t="shared" si="134"/>
        <v/>
      </c>
      <c r="DP132" s="23" t="str">
        <f t="shared" si="135"/>
        <v/>
      </c>
      <c r="DQ132" s="23" t="str">
        <f t="shared" si="136"/>
        <v/>
      </c>
      <c r="DR132" s="23" t="str">
        <f t="shared" si="137"/>
        <v/>
      </c>
      <c r="DS132" s="23" t="str">
        <f t="shared" si="138"/>
        <v/>
      </c>
      <c r="DT132" s="23" t="str">
        <f t="shared" si="139"/>
        <v/>
      </c>
      <c r="DU132" s="23" t="str">
        <f t="shared" si="140"/>
        <v/>
      </c>
      <c r="DV132" s="23" t="str">
        <f t="shared" si="141"/>
        <v/>
      </c>
      <c r="DW132" s="23" t="str">
        <f t="shared" si="142"/>
        <v/>
      </c>
      <c r="DX132" s="23" t="str">
        <f t="shared" si="143"/>
        <v/>
      </c>
      <c r="DY132" s="23" t="str">
        <f t="shared" si="144"/>
        <v/>
      </c>
      <c r="DZ132" s="23" t="str">
        <f t="shared" si="145"/>
        <v/>
      </c>
      <c r="EA132" s="23" t="str">
        <f t="shared" si="146"/>
        <v/>
      </c>
      <c r="EB132" s="23" t="str">
        <f t="shared" si="147"/>
        <v/>
      </c>
      <c r="EC132" s="23" t="str">
        <f t="shared" si="148"/>
        <v/>
      </c>
      <c r="ED132" s="23" t="str">
        <f t="shared" si="149"/>
        <v/>
      </c>
      <c r="EE132" s="23" t="str">
        <f t="shared" si="150"/>
        <v/>
      </c>
    </row>
    <row r="133" spans="1:135" ht="11.25" customHeight="1">
      <c r="A133" s="57" t="s">
        <v>138</v>
      </c>
      <c r="B133" s="57" t="s">
        <v>72</v>
      </c>
      <c r="C133" s="57" t="s">
        <v>50</v>
      </c>
      <c r="D133" s="57"/>
      <c r="E133" s="84">
        <v>1</v>
      </c>
      <c r="G133" s="62">
        <v>25833</v>
      </c>
      <c r="H133" s="62"/>
      <c r="I133" s="48">
        <v>1</v>
      </c>
      <c r="J133" s="65"/>
      <c r="K133" s="32"/>
      <c r="L133" s="48">
        <v>1</v>
      </c>
      <c r="M133" s="42"/>
      <c r="N133" s="32"/>
      <c r="O133" s="20">
        <f t="shared" si="151"/>
        <v>3</v>
      </c>
      <c r="P133" s="20">
        <f t="shared" si="152"/>
        <v>9</v>
      </c>
      <c r="Q133" s="20">
        <f t="shared" si="153"/>
        <v>1970</v>
      </c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DC133" s="23" t="str">
        <f t="shared" si="122"/>
        <v/>
      </c>
      <c r="DD133" s="23" t="str">
        <f t="shared" si="123"/>
        <v/>
      </c>
      <c r="DE133" s="23" t="str">
        <f t="shared" si="124"/>
        <v/>
      </c>
      <c r="DF133" s="23" t="str">
        <f t="shared" si="125"/>
        <v/>
      </c>
      <c r="DG133" s="23" t="str">
        <f t="shared" si="126"/>
        <v/>
      </c>
      <c r="DH133" s="23" t="str">
        <f t="shared" si="127"/>
        <v/>
      </c>
      <c r="DI133" s="23" t="str">
        <f t="shared" si="128"/>
        <v/>
      </c>
      <c r="DJ133" s="23" t="str">
        <f t="shared" si="129"/>
        <v/>
      </c>
      <c r="DK133" s="23" t="str">
        <f t="shared" si="130"/>
        <v/>
      </c>
      <c r="DL133" s="23" t="str">
        <f t="shared" si="131"/>
        <v/>
      </c>
      <c r="DM133" s="23" t="str">
        <f t="shared" si="132"/>
        <v/>
      </c>
      <c r="DN133" s="23" t="str">
        <f t="shared" si="133"/>
        <v/>
      </c>
      <c r="DO133" s="23" t="str">
        <f t="shared" si="134"/>
        <v/>
      </c>
      <c r="DP133" s="23" t="str">
        <f t="shared" si="135"/>
        <v/>
      </c>
      <c r="DQ133" s="23" t="str">
        <f t="shared" si="136"/>
        <v/>
      </c>
      <c r="DR133" s="23" t="str">
        <f t="shared" si="137"/>
        <v/>
      </c>
      <c r="DS133" s="23" t="str">
        <f t="shared" si="138"/>
        <v/>
      </c>
      <c r="DT133" s="23" t="str">
        <f t="shared" si="139"/>
        <v/>
      </c>
      <c r="DU133" s="23" t="str">
        <f t="shared" si="140"/>
        <v/>
      </c>
      <c r="DV133" s="23" t="str">
        <f t="shared" si="141"/>
        <v/>
      </c>
      <c r="DW133" s="23" t="str">
        <f t="shared" si="142"/>
        <v/>
      </c>
      <c r="DX133" s="23" t="str">
        <f t="shared" si="143"/>
        <v/>
      </c>
      <c r="DY133" s="23" t="str">
        <f t="shared" si="144"/>
        <v/>
      </c>
      <c r="DZ133" s="23" t="str">
        <f t="shared" si="145"/>
        <v/>
      </c>
      <c r="EA133" s="23" t="str">
        <f t="shared" si="146"/>
        <v/>
      </c>
      <c r="EB133" s="23" t="str">
        <f t="shared" si="147"/>
        <v/>
      </c>
      <c r="EC133" s="23" t="str">
        <f t="shared" si="148"/>
        <v/>
      </c>
      <c r="ED133" s="23" t="str">
        <f t="shared" si="149"/>
        <v/>
      </c>
      <c r="EE133" s="23" t="str">
        <f t="shared" si="150"/>
        <v/>
      </c>
    </row>
    <row r="134" spans="1:135" ht="11.25" customHeight="1">
      <c r="A134" s="57" t="s">
        <v>138</v>
      </c>
      <c r="B134" s="57" t="s">
        <v>72</v>
      </c>
      <c r="C134" s="57" t="s">
        <v>50</v>
      </c>
      <c r="D134" s="57"/>
      <c r="E134" s="84">
        <v>1</v>
      </c>
      <c r="G134" s="62">
        <v>25838</v>
      </c>
      <c r="H134" s="62"/>
      <c r="I134" s="48">
        <v>1</v>
      </c>
      <c r="J134" s="65"/>
      <c r="K134" s="32"/>
      <c r="L134" s="48">
        <v>1</v>
      </c>
      <c r="M134" s="42"/>
      <c r="N134" s="32"/>
      <c r="O134" s="20">
        <f t="shared" si="151"/>
        <v>3</v>
      </c>
      <c r="P134" s="20">
        <f t="shared" si="152"/>
        <v>9</v>
      </c>
      <c r="Q134" s="20">
        <f t="shared" si="153"/>
        <v>1970</v>
      </c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DC134" s="23" t="str">
        <f t="shared" si="122"/>
        <v/>
      </c>
      <c r="DD134" s="23" t="str">
        <f t="shared" si="123"/>
        <v/>
      </c>
      <c r="DE134" s="23" t="str">
        <f t="shared" si="124"/>
        <v/>
      </c>
      <c r="DF134" s="23" t="str">
        <f t="shared" si="125"/>
        <v/>
      </c>
      <c r="DG134" s="23" t="str">
        <f t="shared" si="126"/>
        <v/>
      </c>
      <c r="DH134" s="23" t="str">
        <f t="shared" si="127"/>
        <v/>
      </c>
      <c r="DI134" s="23" t="str">
        <f t="shared" si="128"/>
        <v/>
      </c>
      <c r="DJ134" s="23" t="str">
        <f t="shared" si="129"/>
        <v/>
      </c>
      <c r="DK134" s="23" t="str">
        <f t="shared" si="130"/>
        <v/>
      </c>
      <c r="DL134" s="23" t="str">
        <f t="shared" si="131"/>
        <v/>
      </c>
      <c r="DM134" s="23" t="str">
        <f t="shared" si="132"/>
        <v/>
      </c>
      <c r="DN134" s="23" t="str">
        <f t="shared" si="133"/>
        <v/>
      </c>
      <c r="DO134" s="23" t="str">
        <f t="shared" si="134"/>
        <v/>
      </c>
      <c r="DP134" s="23" t="str">
        <f t="shared" si="135"/>
        <v/>
      </c>
      <c r="DQ134" s="23" t="str">
        <f t="shared" si="136"/>
        <v/>
      </c>
      <c r="DR134" s="23" t="str">
        <f t="shared" si="137"/>
        <v/>
      </c>
      <c r="DS134" s="23" t="str">
        <f t="shared" si="138"/>
        <v/>
      </c>
      <c r="DT134" s="23" t="str">
        <f t="shared" si="139"/>
        <v/>
      </c>
      <c r="DU134" s="23" t="str">
        <f t="shared" si="140"/>
        <v/>
      </c>
      <c r="DV134" s="23" t="str">
        <f t="shared" si="141"/>
        <v/>
      </c>
      <c r="DW134" s="23" t="str">
        <f t="shared" si="142"/>
        <v/>
      </c>
      <c r="DX134" s="23" t="str">
        <f t="shared" si="143"/>
        <v/>
      </c>
      <c r="DY134" s="23" t="str">
        <f t="shared" si="144"/>
        <v/>
      </c>
      <c r="DZ134" s="23" t="str">
        <f t="shared" si="145"/>
        <v/>
      </c>
      <c r="EA134" s="23" t="str">
        <f t="shared" si="146"/>
        <v/>
      </c>
      <c r="EB134" s="23" t="str">
        <f t="shared" si="147"/>
        <v/>
      </c>
      <c r="EC134" s="23" t="str">
        <f t="shared" si="148"/>
        <v/>
      </c>
      <c r="ED134" s="23" t="str">
        <f t="shared" si="149"/>
        <v/>
      </c>
      <c r="EE134" s="23" t="str">
        <f t="shared" si="150"/>
        <v/>
      </c>
    </row>
    <row r="135" spans="1:135" ht="11.25" customHeight="1">
      <c r="A135" s="57" t="s">
        <v>138</v>
      </c>
      <c r="B135" s="57" t="s">
        <v>72</v>
      </c>
      <c r="C135" s="57" t="s">
        <v>50</v>
      </c>
      <c r="D135" s="57"/>
      <c r="E135" s="84">
        <v>1</v>
      </c>
      <c r="G135" s="62">
        <v>26076</v>
      </c>
      <c r="H135" s="62"/>
      <c r="I135" s="48">
        <v>1</v>
      </c>
      <c r="J135" s="65"/>
      <c r="K135" s="32"/>
      <c r="L135" s="48">
        <v>1</v>
      </c>
      <c r="M135" s="42"/>
      <c r="N135" s="32"/>
      <c r="O135" s="20">
        <f t="shared" si="151"/>
        <v>3</v>
      </c>
      <c r="P135" s="20">
        <f t="shared" si="152"/>
        <v>5</v>
      </c>
      <c r="Q135" s="20">
        <f t="shared" si="153"/>
        <v>1971</v>
      </c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DC135" s="23" t="str">
        <f t="shared" si="122"/>
        <v/>
      </c>
      <c r="DD135" s="23" t="str">
        <f t="shared" si="123"/>
        <v/>
      </c>
      <c r="DE135" s="23" t="str">
        <f t="shared" si="124"/>
        <v/>
      </c>
      <c r="DF135" s="23" t="str">
        <f t="shared" si="125"/>
        <v/>
      </c>
      <c r="DG135" s="23" t="str">
        <f t="shared" si="126"/>
        <v/>
      </c>
      <c r="DH135" s="23" t="str">
        <f t="shared" si="127"/>
        <v/>
      </c>
      <c r="DI135" s="23" t="str">
        <f t="shared" si="128"/>
        <v/>
      </c>
      <c r="DJ135" s="23" t="str">
        <f t="shared" si="129"/>
        <v/>
      </c>
      <c r="DK135" s="23" t="str">
        <f t="shared" si="130"/>
        <v/>
      </c>
      <c r="DL135" s="23" t="str">
        <f t="shared" si="131"/>
        <v/>
      </c>
      <c r="DM135" s="23" t="str">
        <f t="shared" si="132"/>
        <v/>
      </c>
      <c r="DN135" s="23" t="str">
        <f t="shared" si="133"/>
        <v/>
      </c>
      <c r="DO135" s="23" t="str">
        <f t="shared" si="134"/>
        <v/>
      </c>
      <c r="DP135" s="23" t="str">
        <f t="shared" si="135"/>
        <v/>
      </c>
      <c r="DQ135" s="23" t="str">
        <f t="shared" si="136"/>
        <v/>
      </c>
      <c r="DR135" s="23" t="str">
        <f t="shared" si="137"/>
        <v/>
      </c>
      <c r="DS135" s="23" t="str">
        <f t="shared" si="138"/>
        <v/>
      </c>
      <c r="DT135" s="23" t="str">
        <f t="shared" si="139"/>
        <v/>
      </c>
      <c r="DU135" s="23" t="str">
        <f t="shared" si="140"/>
        <v/>
      </c>
      <c r="DV135" s="23" t="str">
        <f t="shared" si="141"/>
        <v/>
      </c>
      <c r="DW135" s="23" t="str">
        <f t="shared" si="142"/>
        <v/>
      </c>
      <c r="DX135" s="23" t="str">
        <f t="shared" si="143"/>
        <v/>
      </c>
      <c r="DY135" s="23" t="str">
        <f t="shared" si="144"/>
        <v/>
      </c>
      <c r="DZ135" s="23" t="str">
        <f t="shared" si="145"/>
        <v/>
      </c>
      <c r="EA135" s="23" t="str">
        <f t="shared" si="146"/>
        <v/>
      </c>
      <c r="EB135" s="23" t="str">
        <f t="shared" si="147"/>
        <v/>
      </c>
      <c r="EC135" s="23" t="str">
        <f t="shared" si="148"/>
        <v/>
      </c>
      <c r="ED135" s="23" t="str">
        <f t="shared" si="149"/>
        <v/>
      </c>
      <c r="EE135" s="23" t="str">
        <f t="shared" si="150"/>
        <v/>
      </c>
    </row>
    <row r="136" spans="1:135" ht="11.25" customHeight="1">
      <c r="A136" s="57" t="s">
        <v>138</v>
      </c>
      <c r="B136" s="57" t="s">
        <v>72</v>
      </c>
      <c r="C136" s="57" t="s">
        <v>50</v>
      </c>
      <c r="D136" s="57"/>
      <c r="E136" s="84">
        <v>1</v>
      </c>
      <c r="G136" s="62">
        <v>26077</v>
      </c>
      <c r="H136" s="62"/>
      <c r="I136" s="48">
        <v>1</v>
      </c>
      <c r="J136" s="65"/>
      <c r="K136" s="32"/>
      <c r="L136" s="48">
        <v>1</v>
      </c>
      <c r="M136" s="42"/>
      <c r="N136" s="32"/>
      <c r="O136" s="20">
        <f t="shared" si="151"/>
        <v>3</v>
      </c>
      <c r="P136" s="20">
        <f t="shared" si="152"/>
        <v>5</v>
      </c>
      <c r="Q136" s="20">
        <f t="shared" si="153"/>
        <v>1971</v>
      </c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DC136" s="23" t="str">
        <f t="shared" si="122"/>
        <v/>
      </c>
      <c r="DD136" s="23" t="str">
        <f t="shared" si="123"/>
        <v/>
      </c>
      <c r="DE136" s="23" t="str">
        <f t="shared" si="124"/>
        <v/>
      </c>
      <c r="DF136" s="23" t="str">
        <f t="shared" si="125"/>
        <v/>
      </c>
      <c r="DG136" s="23" t="str">
        <f t="shared" si="126"/>
        <v/>
      </c>
      <c r="DH136" s="23" t="str">
        <f t="shared" si="127"/>
        <v/>
      </c>
      <c r="DI136" s="23" t="str">
        <f t="shared" si="128"/>
        <v/>
      </c>
      <c r="DJ136" s="23" t="str">
        <f t="shared" si="129"/>
        <v/>
      </c>
      <c r="DK136" s="23" t="str">
        <f t="shared" si="130"/>
        <v/>
      </c>
      <c r="DL136" s="23" t="str">
        <f t="shared" si="131"/>
        <v/>
      </c>
      <c r="DM136" s="23" t="str">
        <f t="shared" si="132"/>
        <v/>
      </c>
      <c r="DN136" s="23" t="str">
        <f t="shared" si="133"/>
        <v/>
      </c>
      <c r="DO136" s="23" t="str">
        <f t="shared" si="134"/>
        <v/>
      </c>
      <c r="DP136" s="23" t="str">
        <f t="shared" si="135"/>
        <v/>
      </c>
      <c r="DQ136" s="23" t="str">
        <f t="shared" si="136"/>
        <v/>
      </c>
      <c r="DR136" s="23" t="str">
        <f t="shared" si="137"/>
        <v/>
      </c>
      <c r="DS136" s="23" t="str">
        <f t="shared" si="138"/>
        <v/>
      </c>
      <c r="DT136" s="23" t="str">
        <f t="shared" si="139"/>
        <v/>
      </c>
      <c r="DU136" s="23" t="str">
        <f t="shared" si="140"/>
        <v/>
      </c>
      <c r="DV136" s="23" t="str">
        <f t="shared" si="141"/>
        <v/>
      </c>
      <c r="DW136" s="23" t="str">
        <f t="shared" si="142"/>
        <v/>
      </c>
      <c r="DX136" s="23" t="str">
        <f t="shared" si="143"/>
        <v/>
      </c>
      <c r="DY136" s="23" t="str">
        <f t="shared" si="144"/>
        <v/>
      </c>
      <c r="DZ136" s="23" t="str">
        <f t="shared" si="145"/>
        <v/>
      </c>
      <c r="EA136" s="23" t="str">
        <f t="shared" si="146"/>
        <v/>
      </c>
      <c r="EB136" s="23" t="str">
        <f t="shared" si="147"/>
        <v/>
      </c>
      <c r="EC136" s="23" t="str">
        <f t="shared" si="148"/>
        <v/>
      </c>
      <c r="ED136" s="23" t="str">
        <f t="shared" si="149"/>
        <v/>
      </c>
      <c r="EE136" s="23" t="str">
        <f t="shared" si="150"/>
        <v/>
      </c>
    </row>
    <row r="137" spans="1:135" ht="11.25" customHeight="1">
      <c r="A137" s="21" t="s">
        <v>138</v>
      </c>
      <c r="B137" s="21" t="s">
        <v>78</v>
      </c>
      <c r="C137" s="21" t="s">
        <v>158</v>
      </c>
      <c r="D137" s="21"/>
      <c r="E137" s="20">
        <v>1</v>
      </c>
      <c r="F137" s="90"/>
      <c r="G137" s="35">
        <v>26090</v>
      </c>
      <c r="H137" s="35"/>
      <c r="I137" s="48">
        <v>1</v>
      </c>
      <c r="J137" s="56"/>
      <c r="K137" s="21"/>
      <c r="L137" s="48">
        <v>1</v>
      </c>
      <c r="M137" s="43"/>
      <c r="N137" s="21"/>
      <c r="O137" s="20">
        <f t="shared" si="151"/>
        <v>1</v>
      </c>
      <c r="P137" s="20">
        <f t="shared" si="152"/>
        <v>6</v>
      </c>
      <c r="Q137" s="20">
        <f t="shared" si="153"/>
        <v>1971</v>
      </c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DC137" s="23" t="str">
        <f t="shared" si="122"/>
        <v/>
      </c>
      <c r="DD137" s="23" t="str">
        <f t="shared" si="123"/>
        <v/>
      </c>
      <c r="DE137" s="23" t="str">
        <f t="shared" si="124"/>
        <v/>
      </c>
      <c r="DF137" s="23" t="str">
        <f t="shared" si="125"/>
        <v/>
      </c>
      <c r="DG137" s="23" t="str">
        <f t="shared" si="126"/>
        <v/>
      </c>
      <c r="DH137" s="23" t="str">
        <f t="shared" si="127"/>
        <v/>
      </c>
      <c r="DI137" s="23" t="str">
        <f t="shared" si="128"/>
        <v/>
      </c>
      <c r="DJ137" s="23" t="str">
        <f t="shared" si="129"/>
        <v/>
      </c>
      <c r="DK137" s="23" t="str">
        <f t="shared" si="130"/>
        <v/>
      </c>
      <c r="DL137" s="23" t="str">
        <f t="shared" si="131"/>
        <v/>
      </c>
      <c r="DM137" s="23" t="str">
        <f t="shared" si="132"/>
        <v/>
      </c>
      <c r="DN137" s="23" t="str">
        <f t="shared" si="133"/>
        <v/>
      </c>
      <c r="DO137" s="23" t="str">
        <f t="shared" si="134"/>
        <v/>
      </c>
      <c r="DP137" s="23" t="str">
        <f t="shared" si="135"/>
        <v/>
      </c>
      <c r="DQ137" s="23" t="str">
        <f t="shared" si="136"/>
        <v/>
      </c>
      <c r="DR137" s="23" t="str">
        <f t="shared" si="137"/>
        <v/>
      </c>
      <c r="DS137" s="23" t="str">
        <f t="shared" si="138"/>
        <v/>
      </c>
      <c r="DT137" s="23" t="str">
        <f t="shared" si="139"/>
        <v/>
      </c>
      <c r="DU137" s="23" t="str">
        <f t="shared" si="140"/>
        <v/>
      </c>
      <c r="DV137" s="23" t="str">
        <f t="shared" si="141"/>
        <v/>
      </c>
      <c r="DW137" s="23" t="str">
        <f t="shared" si="142"/>
        <v/>
      </c>
      <c r="DX137" s="23" t="str">
        <f t="shared" si="143"/>
        <v/>
      </c>
      <c r="DY137" s="23" t="str">
        <f t="shared" si="144"/>
        <v/>
      </c>
      <c r="DZ137" s="23" t="str">
        <f t="shared" si="145"/>
        <v/>
      </c>
      <c r="EA137" s="23" t="str">
        <f t="shared" si="146"/>
        <v/>
      </c>
      <c r="EB137" s="23" t="str">
        <f t="shared" si="147"/>
        <v/>
      </c>
      <c r="EC137" s="23" t="str">
        <f t="shared" si="148"/>
        <v/>
      </c>
      <c r="ED137" s="23" t="str">
        <f t="shared" si="149"/>
        <v/>
      </c>
      <c r="EE137" s="23" t="str">
        <f t="shared" si="150"/>
        <v/>
      </c>
    </row>
    <row r="138" spans="1:135" ht="11.25" customHeight="1">
      <c r="A138" s="57" t="s">
        <v>138</v>
      </c>
      <c r="B138" s="57" t="s">
        <v>72</v>
      </c>
      <c r="C138" s="57" t="s">
        <v>50</v>
      </c>
      <c r="D138" s="57"/>
      <c r="E138" s="84">
        <v>1</v>
      </c>
      <c r="G138" s="62">
        <v>26425</v>
      </c>
      <c r="H138" s="62"/>
      <c r="I138" s="48">
        <v>1</v>
      </c>
      <c r="J138" s="65"/>
      <c r="K138" s="32"/>
      <c r="L138" s="48">
        <v>1</v>
      </c>
      <c r="M138" s="42"/>
      <c r="N138" s="32"/>
      <c r="O138" s="20">
        <f t="shared" si="151"/>
        <v>1</v>
      </c>
      <c r="P138" s="20">
        <f t="shared" si="152"/>
        <v>5</v>
      </c>
      <c r="Q138" s="20">
        <f t="shared" si="153"/>
        <v>1972</v>
      </c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DC138" s="23" t="str">
        <f t="shared" si="122"/>
        <v/>
      </c>
      <c r="DD138" s="23" t="str">
        <f t="shared" si="123"/>
        <v/>
      </c>
      <c r="DE138" s="23" t="str">
        <f t="shared" si="124"/>
        <v/>
      </c>
      <c r="DF138" s="23" t="str">
        <f t="shared" si="125"/>
        <v/>
      </c>
      <c r="DG138" s="23" t="str">
        <f t="shared" si="126"/>
        <v/>
      </c>
      <c r="DH138" s="23" t="str">
        <f t="shared" si="127"/>
        <v/>
      </c>
      <c r="DI138" s="23" t="str">
        <f t="shared" si="128"/>
        <v/>
      </c>
      <c r="DJ138" s="23" t="str">
        <f t="shared" si="129"/>
        <v/>
      </c>
      <c r="DK138" s="23" t="str">
        <f t="shared" si="130"/>
        <v/>
      </c>
      <c r="DL138" s="23" t="str">
        <f t="shared" si="131"/>
        <v/>
      </c>
      <c r="DM138" s="23" t="str">
        <f t="shared" si="132"/>
        <v/>
      </c>
      <c r="DN138" s="23" t="str">
        <f t="shared" si="133"/>
        <v/>
      </c>
      <c r="DO138" s="23" t="str">
        <f t="shared" si="134"/>
        <v/>
      </c>
      <c r="DP138" s="23" t="str">
        <f t="shared" si="135"/>
        <v/>
      </c>
      <c r="DQ138" s="23" t="str">
        <f t="shared" si="136"/>
        <v/>
      </c>
      <c r="DR138" s="23" t="str">
        <f t="shared" si="137"/>
        <v/>
      </c>
      <c r="DS138" s="23" t="str">
        <f t="shared" si="138"/>
        <v/>
      </c>
      <c r="DT138" s="23" t="str">
        <f t="shared" si="139"/>
        <v/>
      </c>
      <c r="DU138" s="23" t="str">
        <f t="shared" si="140"/>
        <v/>
      </c>
      <c r="DV138" s="23" t="str">
        <f t="shared" si="141"/>
        <v/>
      </c>
      <c r="DW138" s="23" t="str">
        <f t="shared" si="142"/>
        <v/>
      </c>
      <c r="DX138" s="23" t="str">
        <f t="shared" si="143"/>
        <v/>
      </c>
      <c r="DY138" s="23" t="str">
        <f t="shared" si="144"/>
        <v/>
      </c>
      <c r="DZ138" s="23" t="str">
        <f t="shared" si="145"/>
        <v/>
      </c>
      <c r="EA138" s="23" t="str">
        <f t="shared" si="146"/>
        <v/>
      </c>
      <c r="EB138" s="23" t="str">
        <f t="shared" si="147"/>
        <v/>
      </c>
      <c r="EC138" s="23" t="str">
        <f t="shared" si="148"/>
        <v/>
      </c>
      <c r="ED138" s="23" t="str">
        <f t="shared" si="149"/>
        <v/>
      </c>
      <c r="EE138" s="23" t="str">
        <f t="shared" si="150"/>
        <v/>
      </c>
    </row>
    <row r="139" spans="1:135" ht="11.25" customHeight="1">
      <c r="A139" s="57" t="s">
        <v>138</v>
      </c>
      <c r="B139" s="57" t="s">
        <v>72</v>
      </c>
      <c r="C139" s="57" t="s">
        <v>50</v>
      </c>
      <c r="D139" s="57"/>
      <c r="E139" s="84">
        <v>4</v>
      </c>
      <c r="G139" s="62">
        <v>26438</v>
      </c>
      <c r="H139" s="62"/>
      <c r="I139" s="48">
        <v>1</v>
      </c>
      <c r="J139" s="65"/>
      <c r="K139" s="32"/>
      <c r="L139" s="48">
        <v>1</v>
      </c>
      <c r="M139" s="42"/>
      <c r="N139" s="32"/>
      <c r="O139" s="20">
        <f t="shared" si="151"/>
        <v>2</v>
      </c>
      <c r="P139" s="20">
        <f t="shared" si="152"/>
        <v>5</v>
      </c>
      <c r="Q139" s="20">
        <f t="shared" si="153"/>
        <v>1972</v>
      </c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DC139" s="23" t="str">
        <f t="shared" si="122"/>
        <v/>
      </c>
      <c r="DD139" s="23" t="str">
        <f t="shared" si="123"/>
        <v/>
      </c>
      <c r="DE139" s="23" t="str">
        <f t="shared" si="124"/>
        <v/>
      </c>
      <c r="DF139" s="23" t="str">
        <f t="shared" si="125"/>
        <v/>
      </c>
      <c r="DG139" s="23" t="str">
        <f t="shared" si="126"/>
        <v/>
      </c>
      <c r="DH139" s="23" t="str">
        <f t="shared" si="127"/>
        <v/>
      </c>
      <c r="DI139" s="23" t="str">
        <f t="shared" si="128"/>
        <v/>
      </c>
      <c r="DJ139" s="23" t="str">
        <f t="shared" si="129"/>
        <v/>
      </c>
      <c r="DK139" s="23" t="str">
        <f t="shared" si="130"/>
        <v/>
      </c>
      <c r="DL139" s="23" t="str">
        <f t="shared" si="131"/>
        <v/>
      </c>
      <c r="DM139" s="23" t="str">
        <f t="shared" si="132"/>
        <v/>
      </c>
      <c r="DN139" s="23" t="str">
        <f t="shared" si="133"/>
        <v/>
      </c>
      <c r="DO139" s="23" t="str">
        <f t="shared" si="134"/>
        <v/>
      </c>
      <c r="DP139" s="23" t="str">
        <f t="shared" si="135"/>
        <v/>
      </c>
      <c r="DQ139" s="23" t="str">
        <f t="shared" si="136"/>
        <v/>
      </c>
      <c r="DR139" s="23" t="str">
        <f t="shared" si="137"/>
        <v/>
      </c>
      <c r="DS139" s="23" t="str">
        <f t="shared" si="138"/>
        <v/>
      </c>
      <c r="DT139" s="23" t="str">
        <f t="shared" si="139"/>
        <v/>
      </c>
      <c r="DU139" s="23" t="str">
        <f t="shared" si="140"/>
        <v/>
      </c>
      <c r="DV139" s="23" t="str">
        <f t="shared" si="141"/>
        <v/>
      </c>
      <c r="DW139" s="23" t="str">
        <f t="shared" si="142"/>
        <v/>
      </c>
      <c r="DX139" s="23" t="str">
        <f t="shared" si="143"/>
        <v/>
      </c>
      <c r="DY139" s="23" t="str">
        <f t="shared" si="144"/>
        <v/>
      </c>
      <c r="DZ139" s="23" t="str">
        <f t="shared" si="145"/>
        <v/>
      </c>
      <c r="EA139" s="23" t="str">
        <f t="shared" si="146"/>
        <v/>
      </c>
      <c r="EB139" s="23" t="str">
        <f t="shared" si="147"/>
        <v/>
      </c>
      <c r="EC139" s="23" t="str">
        <f t="shared" si="148"/>
        <v/>
      </c>
      <c r="ED139" s="23" t="str">
        <f t="shared" si="149"/>
        <v/>
      </c>
      <c r="EE139" s="23" t="str">
        <f t="shared" si="150"/>
        <v/>
      </c>
    </row>
    <row r="140" spans="1:135" ht="11.25" customHeight="1">
      <c r="A140" s="57" t="s">
        <v>138</v>
      </c>
      <c r="B140" s="57" t="s">
        <v>74</v>
      </c>
      <c r="C140" s="57" t="s">
        <v>51</v>
      </c>
      <c r="D140" s="57"/>
      <c r="E140" s="84">
        <v>1</v>
      </c>
      <c r="G140" s="35">
        <v>26438</v>
      </c>
      <c r="H140" s="35"/>
      <c r="I140" s="48">
        <v>1</v>
      </c>
      <c r="J140" s="56"/>
      <c r="K140" s="57"/>
      <c r="L140" s="48">
        <v>1</v>
      </c>
      <c r="M140" s="63"/>
      <c r="N140" s="57"/>
      <c r="O140" s="20">
        <f t="shared" si="151"/>
        <v>2</v>
      </c>
      <c r="P140" s="20">
        <f t="shared" si="152"/>
        <v>5</v>
      </c>
      <c r="Q140" s="20">
        <f t="shared" si="153"/>
        <v>1972</v>
      </c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DC140" s="23" t="str">
        <f t="shared" si="122"/>
        <v/>
      </c>
      <c r="DD140" s="23" t="str">
        <f t="shared" si="123"/>
        <v/>
      </c>
      <c r="DE140" s="23" t="str">
        <f t="shared" si="124"/>
        <v/>
      </c>
      <c r="DF140" s="23" t="str">
        <f t="shared" si="125"/>
        <v/>
      </c>
      <c r="DG140" s="23" t="str">
        <f t="shared" si="126"/>
        <v/>
      </c>
      <c r="DH140" s="23" t="str">
        <f t="shared" si="127"/>
        <v/>
      </c>
      <c r="DI140" s="23" t="str">
        <f t="shared" si="128"/>
        <v/>
      </c>
      <c r="DJ140" s="23" t="str">
        <f t="shared" si="129"/>
        <v/>
      </c>
      <c r="DK140" s="23" t="str">
        <f t="shared" si="130"/>
        <v/>
      </c>
      <c r="DL140" s="23" t="str">
        <f t="shared" si="131"/>
        <v/>
      </c>
      <c r="DM140" s="23" t="str">
        <f t="shared" si="132"/>
        <v/>
      </c>
      <c r="DN140" s="23" t="str">
        <f t="shared" si="133"/>
        <v/>
      </c>
      <c r="DO140" s="23" t="str">
        <f t="shared" si="134"/>
        <v/>
      </c>
      <c r="DP140" s="23" t="str">
        <f t="shared" si="135"/>
        <v/>
      </c>
      <c r="DQ140" s="23" t="str">
        <f t="shared" si="136"/>
        <v/>
      </c>
      <c r="DR140" s="23" t="str">
        <f t="shared" si="137"/>
        <v/>
      </c>
      <c r="DS140" s="23" t="str">
        <f t="shared" si="138"/>
        <v/>
      </c>
      <c r="DT140" s="23" t="str">
        <f t="shared" si="139"/>
        <v/>
      </c>
      <c r="DU140" s="23" t="str">
        <f t="shared" si="140"/>
        <v/>
      </c>
      <c r="DV140" s="23" t="str">
        <f t="shared" si="141"/>
        <v/>
      </c>
      <c r="DW140" s="23" t="str">
        <f t="shared" si="142"/>
        <v/>
      </c>
      <c r="DX140" s="23" t="str">
        <f t="shared" si="143"/>
        <v/>
      </c>
      <c r="DY140" s="23" t="str">
        <f t="shared" si="144"/>
        <v/>
      </c>
      <c r="DZ140" s="23" t="str">
        <f t="shared" si="145"/>
        <v/>
      </c>
      <c r="EA140" s="23" t="str">
        <f t="shared" si="146"/>
        <v/>
      </c>
      <c r="EB140" s="23" t="str">
        <f t="shared" si="147"/>
        <v/>
      </c>
      <c r="EC140" s="23" t="str">
        <f t="shared" si="148"/>
        <v/>
      </c>
      <c r="ED140" s="23" t="str">
        <f t="shared" si="149"/>
        <v/>
      </c>
      <c r="EE140" s="23" t="str">
        <f t="shared" si="150"/>
        <v/>
      </c>
    </row>
    <row r="141" spans="1:135" ht="11.25" customHeight="1">
      <c r="A141" s="57" t="s">
        <v>138</v>
      </c>
      <c r="B141" s="57" t="s">
        <v>81</v>
      </c>
      <c r="C141" s="57" t="s">
        <v>159</v>
      </c>
      <c r="D141" s="57" t="s">
        <v>171</v>
      </c>
      <c r="E141" s="84">
        <v>1</v>
      </c>
      <c r="G141" s="62">
        <v>26438</v>
      </c>
      <c r="H141" s="62"/>
      <c r="I141" s="48">
        <v>1</v>
      </c>
      <c r="J141" s="65"/>
      <c r="K141" s="32"/>
      <c r="L141" s="48">
        <v>1</v>
      </c>
      <c r="M141" s="42"/>
      <c r="N141" s="32"/>
      <c r="O141" s="20">
        <f t="shared" si="151"/>
        <v>2</v>
      </c>
      <c r="P141" s="20">
        <f t="shared" si="152"/>
        <v>5</v>
      </c>
      <c r="Q141" s="20">
        <f t="shared" si="153"/>
        <v>1972</v>
      </c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DC141" s="23" t="str">
        <f t="shared" si="122"/>
        <v/>
      </c>
      <c r="DD141" s="23" t="str">
        <f t="shared" si="123"/>
        <v/>
      </c>
      <c r="DE141" s="23" t="str">
        <f t="shared" si="124"/>
        <v/>
      </c>
      <c r="DF141" s="23" t="str">
        <f t="shared" si="125"/>
        <v/>
      </c>
      <c r="DG141" s="23" t="str">
        <f t="shared" si="126"/>
        <v/>
      </c>
      <c r="DH141" s="23" t="str">
        <f t="shared" si="127"/>
        <v/>
      </c>
      <c r="DI141" s="23" t="str">
        <f t="shared" si="128"/>
        <v/>
      </c>
      <c r="DJ141" s="23" t="str">
        <f t="shared" si="129"/>
        <v/>
      </c>
      <c r="DK141" s="23" t="str">
        <f t="shared" si="130"/>
        <v/>
      </c>
      <c r="DL141" s="23" t="str">
        <f t="shared" si="131"/>
        <v/>
      </c>
      <c r="DM141" s="23" t="str">
        <f t="shared" si="132"/>
        <v/>
      </c>
      <c r="DN141" s="23" t="str">
        <f t="shared" si="133"/>
        <v/>
      </c>
      <c r="DO141" s="23" t="str">
        <f t="shared" si="134"/>
        <v/>
      </c>
      <c r="DP141" s="23" t="str">
        <f t="shared" si="135"/>
        <v/>
      </c>
      <c r="DQ141" s="23" t="str">
        <f t="shared" si="136"/>
        <v/>
      </c>
      <c r="DR141" s="23" t="str">
        <f t="shared" si="137"/>
        <v/>
      </c>
      <c r="DS141" s="23" t="str">
        <f t="shared" si="138"/>
        <v/>
      </c>
      <c r="DT141" s="23" t="str">
        <f t="shared" si="139"/>
        <v/>
      </c>
      <c r="DU141" s="23" t="str">
        <f t="shared" si="140"/>
        <v/>
      </c>
      <c r="DV141" s="23" t="str">
        <f t="shared" si="141"/>
        <v/>
      </c>
      <c r="DW141" s="23" t="str">
        <f t="shared" si="142"/>
        <v/>
      </c>
      <c r="DX141" s="23" t="str">
        <f t="shared" si="143"/>
        <v/>
      </c>
      <c r="DY141" s="23" t="str">
        <f t="shared" si="144"/>
        <v/>
      </c>
      <c r="DZ141" s="23" t="str">
        <f t="shared" si="145"/>
        <v/>
      </c>
      <c r="EA141" s="23" t="str">
        <f t="shared" si="146"/>
        <v/>
      </c>
      <c r="EB141" s="23" t="str">
        <f t="shared" si="147"/>
        <v/>
      </c>
      <c r="EC141" s="23" t="str">
        <f t="shared" si="148"/>
        <v/>
      </c>
      <c r="ED141" s="23" t="str">
        <f t="shared" si="149"/>
        <v/>
      </c>
      <c r="EE141" s="23" t="str">
        <f t="shared" si="150"/>
        <v/>
      </c>
    </row>
    <row r="142" spans="1:135" ht="11.25" customHeight="1">
      <c r="A142" s="57" t="s">
        <v>138</v>
      </c>
      <c r="B142" s="57" t="s">
        <v>81</v>
      </c>
      <c r="C142" s="57" t="s">
        <v>160</v>
      </c>
      <c r="D142" s="57"/>
      <c r="E142" s="84">
        <v>2</v>
      </c>
      <c r="G142" s="62">
        <v>26440</v>
      </c>
      <c r="H142" s="62"/>
      <c r="I142" s="48">
        <v>1</v>
      </c>
      <c r="J142" s="65"/>
      <c r="K142" s="32"/>
      <c r="L142" s="48">
        <v>1</v>
      </c>
      <c r="M142" s="42"/>
      <c r="N142" s="32"/>
      <c r="O142" s="20">
        <f t="shared" si="151"/>
        <v>3</v>
      </c>
      <c r="P142" s="20">
        <f t="shared" si="152"/>
        <v>5</v>
      </c>
      <c r="Q142" s="20">
        <f t="shared" si="153"/>
        <v>1972</v>
      </c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DC142" s="23" t="str">
        <f t="shared" si="122"/>
        <v/>
      </c>
      <c r="DD142" s="23" t="str">
        <f t="shared" si="123"/>
        <v/>
      </c>
      <c r="DE142" s="23" t="str">
        <f t="shared" si="124"/>
        <v/>
      </c>
      <c r="DF142" s="23" t="str">
        <f t="shared" si="125"/>
        <v/>
      </c>
      <c r="DG142" s="23" t="str">
        <f t="shared" si="126"/>
        <v/>
      </c>
      <c r="DH142" s="23" t="str">
        <f t="shared" si="127"/>
        <v/>
      </c>
      <c r="DI142" s="23" t="str">
        <f t="shared" si="128"/>
        <v/>
      </c>
      <c r="DJ142" s="23" t="str">
        <f t="shared" si="129"/>
        <v/>
      </c>
      <c r="DK142" s="23" t="str">
        <f t="shared" si="130"/>
        <v/>
      </c>
      <c r="DL142" s="23" t="str">
        <f t="shared" si="131"/>
        <v/>
      </c>
      <c r="DM142" s="23" t="str">
        <f t="shared" si="132"/>
        <v/>
      </c>
      <c r="DN142" s="23" t="str">
        <f t="shared" si="133"/>
        <v/>
      </c>
      <c r="DO142" s="23" t="str">
        <f t="shared" si="134"/>
        <v/>
      </c>
      <c r="DP142" s="23" t="str">
        <f t="shared" si="135"/>
        <v/>
      </c>
      <c r="DQ142" s="23" t="str">
        <f t="shared" si="136"/>
        <v/>
      </c>
      <c r="DR142" s="23" t="str">
        <f t="shared" si="137"/>
        <v/>
      </c>
      <c r="DS142" s="23" t="str">
        <f t="shared" si="138"/>
        <v/>
      </c>
      <c r="DT142" s="23" t="str">
        <f t="shared" si="139"/>
        <v/>
      </c>
      <c r="DU142" s="23" t="str">
        <f t="shared" si="140"/>
        <v/>
      </c>
      <c r="DV142" s="23" t="str">
        <f t="shared" si="141"/>
        <v/>
      </c>
      <c r="DW142" s="23" t="str">
        <f t="shared" si="142"/>
        <v/>
      </c>
      <c r="DX142" s="23" t="str">
        <f t="shared" si="143"/>
        <v/>
      </c>
      <c r="DY142" s="23" t="str">
        <f t="shared" si="144"/>
        <v/>
      </c>
      <c r="DZ142" s="23" t="str">
        <f t="shared" si="145"/>
        <v/>
      </c>
      <c r="EA142" s="23" t="str">
        <f t="shared" si="146"/>
        <v/>
      </c>
      <c r="EB142" s="23" t="str">
        <f t="shared" si="147"/>
        <v/>
      </c>
      <c r="EC142" s="23" t="str">
        <f t="shared" si="148"/>
        <v/>
      </c>
      <c r="ED142" s="23" t="str">
        <f t="shared" si="149"/>
        <v/>
      </c>
      <c r="EE142" s="23" t="str">
        <f t="shared" si="150"/>
        <v/>
      </c>
    </row>
    <row r="143" spans="1:135" ht="11.25" customHeight="1">
      <c r="A143" s="57" t="s">
        <v>138</v>
      </c>
      <c r="B143" s="57" t="s">
        <v>81</v>
      </c>
      <c r="C143" s="57" t="s">
        <v>160</v>
      </c>
      <c r="D143" s="57"/>
      <c r="E143" s="84">
        <v>1</v>
      </c>
      <c r="G143" s="62">
        <v>26788</v>
      </c>
      <c r="H143" s="62"/>
      <c r="I143" s="48">
        <v>1</v>
      </c>
      <c r="J143" s="65"/>
      <c r="K143" s="32"/>
      <c r="L143" s="48">
        <v>1</v>
      </c>
      <c r="M143" s="42"/>
      <c r="N143" s="32"/>
      <c r="O143" s="20">
        <f t="shared" si="151"/>
        <v>1</v>
      </c>
      <c r="P143" s="20">
        <f t="shared" si="152"/>
        <v>5</v>
      </c>
      <c r="Q143" s="20">
        <f t="shared" si="153"/>
        <v>1973</v>
      </c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DC143" s="23" t="str">
        <f t="shared" si="122"/>
        <v/>
      </c>
      <c r="DD143" s="23" t="str">
        <f t="shared" si="123"/>
        <v/>
      </c>
      <c r="DE143" s="23" t="str">
        <f t="shared" si="124"/>
        <v/>
      </c>
      <c r="DF143" s="23" t="str">
        <f t="shared" si="125"/>
        <v/>
      </c>
      <c r="DG143" s="23" t="str">
        <f t="shared" si="126"/>
        <v/>
      </c>
      <c r="DH143" s="23" t="str">
        <f t="shared" si="127"/>
        <v/>
      </c>
      <c r="DI143" s="23" t="str">
        <f t="shared" si="128"/>
        <v/>
      </c>
      <c r="DJ143" s="23" t="str">
        <f t="shared" si="129"/>
        <v/>
      </c>
      <c r="DK143" s="23" t="str">
        <f t="shared" si="130"/>
        <v/>
      </c>
      <c r="DL143" s="23" t="str">
        <f t="shared" si="131"/>
        <v/>
      </c>
      <c r="DM143" s="23" t="str">
        <f t="shared" si="132"/>
        <v/>
      </c>
      <c r="DN143" s="23" t="str">
        <f t="shared" si="133"/>
        <v/>
      </c>
      <c r="DO143" s="23" t="str">
        <f t="shared" si="134"/>
        <v/>
      </c>
      <c r="DP143" s="23" t="str">
        <f t="shared" si="135"/>
        <v/>
      </c>
      <c r="DQ143" s="23" t="str">
        <f t="shared" si="136"/>
        <v/>
      </c>
      <c r="DR143" s="23" t="str">
        <f t="shared" si="137"/>
        <v/>
      </c>
      <c r="DS143" s="23" t="str">
        <f t="shared" si="138"/>
        <v/>
      </c>
      <c r="DT143" s="23" t="str">
        <f t="shared" si="139"/>
        <v/>
      </c>
      <c r="DU143" s="23" t="str">
        <f t="shared" si="140"/>
        <v/>
      </c>
      <c r="DV143" s="23" t="str">
        <f t="shared" si="141"/>
        <v/>
      </c>
      <c r="DW143" s="23" t="str">
        <f t="shared" si="142"/>
        <v/>
      </c>
      <c r="DX143" s="23" t="str">
        <f t="shared" si="143"/>
        <v/>
      </c>
      <c r="DY143" s="23" t="str">
        <f t="shared" si="144"/>
        <v/>
      </c>
      <c r="DZ143" s="23" t="str">
        <f t="shared" si="145"/>
        <v/>
      </c>
      <c r="EA143" s="23" t="str">
        <f t="shared" si="146"/>
        <v/>
      </c>
      <c r="EB143" s="23" t="str">
        <f t="shared" si="147"/>
        <v/>
      </c>
      <c r="EC143" s="23" t="str">
        <f t="shared" si="148"/>
        <v/>
      </c>
      <c r="ED143" s="23" t="str">
        <f t="shared" si="149"/>
        <v/>
      </c>
      <c r="EE143" s="23" t="str">
        <f t="shared" si="150"/>
        <v/>
      </c>
    </row>
    <row r="144" spans="1:135" ht="11.25" customHeight="1">
      <c r="A144" s="57" t="s">
        <v>138</v>
      </c>
      <c r="B144" s="57" t="s">
        <v>72</v>
      </c>
      <c r="C144" s="57" t="s">
        <v>50</v>
      </c>
      <c r="D144" s="57"/>
      <c r="E144" s="84">
        <v>3</v>
      </c>
      <c r="G144" s="62">
        <v>26789</v>
      </c>
      <c r="H144" s="62"/>
      <c r="I144" s="48">
        <v>1</v>
      </c>
      <c r="J144" s="65"/>
      <c r="K144" s="32"/>
      <c r="L144" s="48">
        <v>1</v>
      </c>
      <c r="M144" s="42"/>
      <c r="N144" s="32"/>
      <c r="O144" s="20">
        <f t="shared" si="151"/>
        <v>1</v>
      </c>
      <c r="P144" s="20">
        <f t="shared" si="152"/>
        <v>5</v>
      </c>
      <c r="Q144" s="20">
        <f t="shared" si="153"/>
        <v>1973</v>
      </c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DC144" s="23" t="str">
        <f t="shared" si="122"/>
        <v/>
      </c>
      <c r="DD144" s="23" t="str">
        <f t="shared" si="123"/>
        <v/>
      </c>
      <c r="DE144" s="23" t="str">
        <f t="shared" si="124"/>
        <v/>
      </c>
      <c r="DF144" s="23" t="str">
        <f t="shared" si="125"/>
        <v/>
      </c>
      <c r="DG144" s="23" t="str">
        <f t="shared" si="126"/>
        <v/>
      </c>
      <c r="DH144" s="23" t="str">
        <f t="shared" si="127"/>
        <v/>
      </c>
      <c r="DI144" s="23" t="str">
        <f t="shared" si="128"/>
        <v/>
      </c>
      <c r="DJ144" s="23" t="str">
        <f t="shared" si="129"/>
        <v/>
      </c>
      <c r="DK144" s="23" t="str">
        <f t="shared" si="130"/>
        <v/>
      </c>
      <c r="DL144" s="23" t="str">
        <f t="shared" si="131"/>
        <v/>
      </c>
      <c r="DM144" s="23" t="str">
        <f t="shared" si="132"/>
        <v/>
      </c>
      <c r="DN144" s="23" t="str">
        <f t="shared" si="133"/>
        <v/>
      </c>
      <c r="DO144" s="23" t="str">
        <f t="shared" si="134"/>
        <v/>
      </c>
      <c r="DP144" s="23" t="str">
        <f t="shared" si="135"/>
        <v/>
      </c>
      <c r="DQ144" s="23" t="str">
        <f t="shared" si="136"/>
        <v/>
      </c>
      <c r="DR144" s="23" t="str">
        <f t="shared" si="137"/>
        <v/>
      </c>
      <c r="DS144" s="23" t="str">
        <f t="shared" si="138"/>
        <v/>
      </c>
      <c r="DT144" s="23" t="str">
        <f t="shared" si="139"/>
        <v/>
      </c>
      <c r="DU144" s="23" t="str">
        <f t="shared" si="140"/>
        <v/>
      </c>
      <c r="DV144" s="23" t="str">
        <f t="shared" si="141"/>
        <v/>
      </c>
      <c r="DW144" s="23" t="str">
        <f t="shared" si="142"/>
        <v/>
      </c>
      <c r="DX144" s="23" t="str">
        <f t="shared" si="143"/>
        <v/>
      </c>
      <c r="DY144" s="23" t="str">
        <f t="shared" si="144"/>
        <v/>
      </c>
      <c r="DZ144" s="23" t="str">
        <f t="shared" si="145"/>
        <v/>
      </c>
      <c r="EA144" s="23" t="str">
        <f t="shared" si="146"/>
        <v/>
      </c>
      <c r="EB144" s="23" t="str">
        <f t="shared" si="147"/>
        <v/>
      </c>
      <c r="EC144" s="23" t="str">
        <f t="shared" si="148"/>
        <v/>
      </c>
      <c r="ED144" s="23" t="str">
        <f t="shared" si="149"/>
        <v/>
      </c>
      <c r="EE144" s="23" t="str">
        <f t="shared" si="150"/>
        <v/>
      </c>
    </row>
    <row r="145" spans="1:135" ht="11.25" customHeight="1">
      <c r="A145" s="57" t="s">
        <v>138</v>
      </c>
      <c r="B145" s="57" t="s">
        <v>74</v>
      </c>
      <c r="C145" s="57" t="s">
        <v>51</v>
      </c>
      <c r="D145" s="57"/>
      <c r="E145" s="84">
        <v>1</v>
      </c>
      <c r="G145" s="35">
        <v>26789</v>
      </c>
      <c r="H145" s="35"/>
      <c r="I145" s="48">
        <v>1</v>
      </c>
      <c r="J145" s="56"/>
      <c r="K145" s="57"/>
      <c r="L145" s="48">
        <v>1</v>
      </c>
      <c r="M145" s="63"/>
      <c r="N145" s="57"/>
      <c r="O145" s="20">
        <f t="shared" si="151"/>
        <v>1</v>
      </c>
      <c r="P145" s="20">
        <f t="shared" si="152"/>
        <v>5</v>
      </c>
      <c r="Q145" s="20">
        <f t="shared" si="153"/>
        <v>1973</v>
      </c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DC145" s="23" t="str">
        <f t="shared" si="122"/>
        <v/>
      </c>
      <c r="DD145" s="23" t="str">
        <f t="shared" si="123"/>
        <v/>
      </c>
      <c r="DE145" s="23" t="str">
        <f t="shared" si="124"/>
        <v/>
      </c>
      <c r="DF145" s="23" t="str">
        <f t="shared" si="125"/>
        <v/>
      </c>
      <c r="DG145" s="23" t="str">
        <f t="shared" si="126"/>
        <v/>
      </c>
      <c r="DH145" s="23" t="str">
        <f t="shared" si="127"/>
        <v/>
      </c>
      <c r="DI145" s="23" t="str">
        <f t="shared" si="128"/>
        <v/>
      </c>
      <c r="DJ145" s="23" t="str">
        <f t="shared" si="129"/>
        <v/>
      </c>
      <c r="DK145" s="23" t="str">
        <f t="shared" si="130"/>
        <v/>
      </c>
      <c r="DL145" s="23" t="str">
        <f t="shared" si="131"/>
        <v/>
      </c>
      <c r="DM145" s="23" t="str">
        <f t="shared" si="132"/>
        <v/>
      </c>
      <c r="DN145" s="23" t="str">
        <f t="shared" si="133"/>
        <v/>
      </c>
      <c r="DO145" s="23" t="str">
        <f t="shared" si="134"/>
        <v/>
      </c>
      <c r="DP145" s="23" t="str">
        <f t="shared" si="135"/>
        <v/>
      </c>
      <c r="DQ145" s="23" t="str">
        <f t="shared" si="136"/>
        <v/>
      </c>
      <c r="DR145" s="23" t="str">
        <f t="shared" si="137"/>
        <v/>
      </c>
      <c r="DS145" s="23" t="str">
        <f t="shared" si="138"/>
        <v/>
      </c>
      <c r="DT145" s="23" t="str">
        <f t="shared" si="139"/>
        <v/>
      </c>
      <c r="DU145" s="23" t="str">
        <f t="shared" si="140"/>
        <v/>
      </c>
      <c r="DV145" s="23" t="str">
        <f t="shared" si="141"/>
        <v/>
      </c>
      <c r="DW145" s="23" t="str">
        <f t="shared" si="142"/>
        <v/>
      </c>
      <c r="DX145" s="23" t="str">
        <f t="shared" si="143"/>
        <v/>
      </c>
      <c r="DY145" s="23" t="str">
        <f t="shared" si="144"/>
        <v/>
      </c>
      <c r="DZ145" s="23" t="str">
        <f t="shared" si="145"/>
        <v/>
      </c>
      <c r="EA145" s="23" t="str">
        <f t="shared" si="146"/>
        <v/>
      </c>
      <c r="EB145" s="23" t="str">
        <f t="shared" si="147"/>
        <v/>
      </c>
      <c r="EC145" s="23" t="str">
        <f t="shared" si="148"/>
        <v/>
      </c>
      <c r="ED145" s="23" t="str">
        <f t="shared" si="149"/>
        <v/>
      </c>
      <c r="EE145" s="23" t="str">
        <f t="shared" si="150"/>
        <v/>
      </c>
    </row>
    <row r="146" spans="1:135" ht="11.25" customHeight="1">
      <c r="A146" s="57" t="s">
        <v>138</v>
      </c>
      <c r="B146" s="57" t="s">
        <v>72</v>
      </c>
      <c r="C146" s="57" t="s">
        <v>50</v>
      </c>
      <c r="D146" s="57"/>
      <c r="E146" s="84">
        <v>1</v>
      </c>
      <c r="G146" s="62">
        <v>26790</v>
      </c>
      <c r="H146" s="62"/>
      <c r="I146" s="48">
        <v>1</v>
      </c>
      <c r="J146" s="65"/>
      <c r="K146" s="32"/>
      <c r="L146" s="48">
        <v>1</v>
      </c>
      <c r="M146" s="42"/>
      <c r="N146" s="32"/>
      <c r="O146" s="20">
        <f t="shared" si="151"/>
        <v>1</v>
      </c>
      <c r="P146" s="20">
        <f t="shared" si="152"/>
        <v>5</v>
      </c>
      <c r="Q146" s="20">
        <f t="shared" si="153"/>
        <v>1973</v>
      </c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DC146" s="23" t="str">
        <f t="shared" si="122"/>
        <v/>
      </c>
      <c r="DD146" s="23" t="str">
        <f t="shared" si="123"/>
        <v/>
      </c>
      <c r="DE146" s="23" t="str">
        <f t="shared" si="124"/>
        <v/>
      </c>
      <c r="DF146" s="23" t="str">
        <f t="shared" si="125"/>
        <v/>
      </c>
      <c r="DG146" s="23" t="str">
        <f t="shared" si="126"/>
        <v/>
      </c>
      <c r="DH146" s="23" t="str">
        <f t="shared" si="127"/>
        <v/>
      </c>
      <c r="DI146" s="23" t="str">
        <f t="shared" si="128"/>
        <v/>
      </c>
      <c r="DJ146" s="23" t="str">
        <f t="shared" si="129"/>
        <v/>
      </c>
      <c r="DK146" s="23" t="str">
        <f t="shared" si="130"/>
        <v/>
      </c>
      <c r="DL146" s="23" t="str">
        <f t="shared" si="131"/>
        <v/>
      </c>
      <c r="DM146" s="23" t="str">
        <f t="shared" si="132"/>
        <v/>
      </c>
      <c r="DN146" s="23" t="str">
        <f t="shared" si="133"/>
        <v/>
      </c>
      <c r="DO146" s="23" t="str">
        <f t="shared" si="134"/>
        <v/>
      </c>
      <c r="DP146" s="23" t="str">
        <f t="shared" si="135"/>
        <v/>
      </c>
      <c r="DQ146" s="23" t="str">
        <f t="shared" si="136"/>
        <v/>
      </c>
      <c r="DR146" s="23" t="str">
        <f t="shared" si="137"/>
        <v/>
      </c>
      <c r="DS146" s="23" t="str">
        <f t="shared" si="138"/>
        <v/>
      </c>
      <c r="DT146" s="23" t="str">
        <f t="shared" si="139"/>
        <v/>
      </c>
      <c r="DU146" s="23" t="str">
        <f t="shared" si="140"/>
        <v/>
      </c>
      <c r="DV146" s="23" t="str">
        <f t="shared" si="141"/>
        <v/>
      </c>
      <c r="DW146" s="23" t="str">
        <f t="shared" si="142"/>
        <v/>
      </c>
      <c r="DX146" s="23" t="str">
        <f t="shared" si="143"/>
        <v/>
      </c>
      <c r="DY146" s="23" t="str">
        <f t="shared" si="144"/>
        <v/>
      </c>
      <c r="DZ146" s="23" t="str">
        <f t="shared" si="145"/>
        <v/>
      </c>
      <c r="EA146" s="23" t="str">
        <f t="shared" si="146"/>
        <v/>
      </c>
      <c r="EB146" s="23" t="str">
        <f t="shared" si="147"/>
        <v/>
      </c>
      <c r="EC146" s="23" t="str">
        <f t="shared" si="148"/>
        <v/>
      </c>
      <c r="ED146" s="23" t="str">
        <f t="shared" si="149"/>
        <v/>
      </c>
      <c r="EE146" s="23" t="str">
        <f t="shared" si="150"/>
        <v/>
      </c>
    </row>
    <row r="147" spans="1:135" ht="11.25" customHeight="1">
      <c r="A147" s="57" t="s">
        <v>138</v>
      </c>
      <c r="B147" s="57" t="s">
        <v>72</v>
      </c>
      <c r="C147" s="57" t="s">
        <v>50</v>
      </c>
      <c r="D147" s="57"/>
      <c r="E147" s="84">
        <v>1</v>
      </c>
      <c r="G147" s="62">
        <v>26791</v>
      </c>
      <c r="H147" s="62"/>
      <c r="I147" s="48">
        <v>1</v>
      </c>
      <c r="J147" s="65"/>
      <c r="K147" s="32"/>
      <c r="L147" s="48">
        <v>1</v>
      </c>
      <c r="M147" s="42"/>
      <c r="N147" s="32"/>
      <c r="O147" s="20">
        <f t="shared" si="151"/>
        <v>1</v>
      </c>
      <c r="P147" s="20">
        <f t="shared" si="152"/>
        <v>5</v>
      </c>
      <c r="Q147" s="20">
        <f t="shared" si="153"/>
        <v>1973</v>
      </c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DC147" s="23" t="str">
        <f>IF(Q147=1977,IF($E147=0,"",$E147),"")</f>
        <v/>
      </c>
      <c r="DD147" s="23" t="str">
        <f>IF(Q147=1978,IF($E147=0,"",$E147),"")</f>
        <v/>
      </c>
      <c r="DE147" s="23" t="str">
        <f>IF(Q147=1979,IF($E147=0,"",$E147),"")</f>
        <v/>
      </c>
      <c r="DF147" s="23" t="str">
        <f>IF(Q147=1980,IF($E147=0,"",$E147),"")</f>
        <v/>
      </c>
      <c r="DG147" s="23" t="str">
        <f>IF(Q147=1981,IF($E147=0,"",$E147),"")</f>
        <v/>
      </c>
      <c r="DH147" s="23" t="str">
        <f>IF(Q147=1982,IF($E147=0,"",$E147),"")</f>
        <v/>
      </c>
      <c r="DI147" s="23" t="str">
        <f>IF(Q147=1983,IF($E147=0,"",$E147),"")</f>
        <v/>
      </c>
      <c r="DJ147" s="23" t="str">
        <f>IF(Q147=1984,IF($E147=0,"",$E147),"")</f>
        <v/>
      </c>
      <c r="DK147" s="23" t="str">
        <f>IF(Q147=1985,IF($E147=0,"",$E147),"")</f>
        <v/>
      </c>
      <c r="DL147" s="23" t="str">
        <f>IF(Q147=1986,IF($E147=0,"",$E147),"")</f>
        <v/>
      </c>
      <c r="DM147" s="23" t="str">
        <f>IF(Q147=1987,IF($E147=0,"",$E147),"")</f>
        <v/>
      </c>
      <c r="DN147" s="23" t="str">
        <f>IF(Q147=1988,IF($E147=0,"",$E147),"")</f>
        <v/>
      </c>
      <c r="DO147" s="23" t="str">
        <f>IF(Q147=1989,IF($E147=0,"",$E147),"")</f>
        <v/>
      </c>
      <c r="DP147" s="23" t="str">
        <f>IF(Q147=1990,IF($E147=0,"",$E147),"")</f>
        <v/>
      </c>
      <c r="DQ147" s="23" t="str">
        <f>IF(Q147=1991,IF($E147=0,"",$E147),"")</f>
        <v/>
      </c>
      <c r="DR147" s="23" t="str">
        <f>IF(Q147=1992,IF($E147=0,"",$E147),"")</f>
        <v/>
      </c>
      <c r="DS147" s="23" t="str">
        <f>IF(Q147=1993,IF($E147=0,"",$E147),"")</f>
        <v/>
      </c>
      <c r="DT147" s="23" t="str">
        <f>IF(Q147=1994,IF($E147=0,"",$E147),"")</f>
        <v/>
      </c>
      <c r="DU147" s="23" t="str">
        <f>IF(Q147=1995,IF($E147=0,"",$E147),"")</f>
        <v/>
      </c>
      <c r="DV147" s="23" t="str">
        <f>IF(Q147=1996,IF($E147=0,"",$E147),"")</f>
        <v/>
      </c>
      <c r="DW147" s="23" t="str">
        <f>IF(Q147=1997,IF($E147=0,"",$E147),"")</f>
        <v/>
      </c>
      <c r="DX147" s="23" t="str">
        <f>IF(Q147=1998,IF($E147=0,"",$E147),"")</f>
        <v/>
      </c>
      <c r="DY147" s="23" t="str">
        <f>IF(Q147=1999,IF($E147=0,"",$E147),"")</f>
        <v/>
      </c>
      <c r="DZ147" s="23" t="str">
        <f>IF(Q147=2000,IF($E147=0,"",$E147),"")</f>
        <v/>
      </c>
      <c r="EA147" s="23" t="str">
        <f>IF(Q147=2001,IF($E147=0,"",$E147),"")</f>
        <v/>
      </c>
      <c r="EB147" s="23" t="str">
        <f>IF(Q147=2002,IF($E147=0,"",$E147),"")</f>
        <v/>
      </c>
      <c r="EC147" s="23" t="str">
        <f>IF(Q147=2003,IF($E147=0,"",$E147),"")</f>
        <v/>
      </c>
      <c r="ED147" s="23" t="str">
        <f>IF(Q147=2004,IF($E147=0,"",$E147),"")</f>
        <v/>
      </c>
      <c r="EE147" s="23" t="str">
        <f>IF(Q147=2005,IF($E147=0,"",$E147),"")</f>
        <v/>
      </c>
    </row>
    <row r="148" spans="1:135" ht="11.25" customHeight="1">
      <c r="A148" s="21" t="s">
        <v>138</v>
      </c>
      <c r="B148" s="21" t="s">
        <v>78</v>
      </c>
      <c r="C148" s="21" t="s">
        <v>173</v>
      </c>
      <c r="D148" s="21"/>
      <c r="E148" s="20">
        <v>1</v>
      </c>
      <c r="F148" s="90"/>
      <c r="G148" s="35">
        <v>26792</v>
      </c>
      <c r="H148" s="35"/>
      <c r="I148" s="48">
        <v>1</v>
      </c>
      <c r="J148" s="56"/>
      <c r="K148" s="21"/>
      <c r="L148" s="48">
        <v>1</v>
      </c>
      <c r="M148" s="43"/>
      <c r="N148" s="21"/>
      <c r="O148" s="20">
        <f t="shared" si="151"/>
        <v>1</v>
      </c>
      <c r="P148" s="20">
        <f t="shared" si="152"/>
        <v>5</v>
      </c>
      <c r="Q148" s="20">
        <f t="shared" si="153"/>
        <v>1973</v>
      </c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DC148" s="23" t="str">
        <f t="shared" si="122"/>
        <v/>
      </c>
      <c r="DD148" s="23" t="str">
        <f t="shared" si="123"/>
        <v/>
      </c>
      <c r="DE148" s="23" t="str">
        <f t="shared" si="124"/>
        <v/>
      </c>
      <c r="DF148" s="23" t="str">
        <f t="shared" si="125"/>
        <v/>
      </c>
      <c r="DG148" s="23" t="str">
        <f t="shared" si="126"/>
        <v/>
      </c>
      <c r="DH148" s="23" t="str">
        <f t="shared" si="127"/>
        <v/>
      </c>
      <c r="DI148" s="23" t="str">
        <f t="shared" si="128"/>
        <v/>
      </c>
      <c r="DJ148" s="23" t="str">
        <f t="shared" si="129"/>
        <v/>
      </c>
      <c r="DK148" s="23" t="str">
        <f t="shared" si="130"/>
        <v/>
      </c>
      <c r="DL148" s="23" t="str">
        <f t="shared" si="131"/>
        <v/>
      </c>
      <c r="DM148" s="23" t="str">
        <f t="shared" si="132"/>
        <v/>
      </c>
      <c r="DN148" s="23" t="str">
        <f t="shared" si="133"/>
        <v/>
      </c>
      <c r="DO148" s="23" t="str">
        <f t="shared" si="134"/>
        <v/>
      </c>
      <c r="DP148" s="23" t="str">
        <f t="shared" si="135"/>
        <v/>
      </c>
      <c r="DQ148" s="23" t="str">
        <f t="shared" si="136"/>
        <v/>
      </c>
      <c r="DR148" s="23" t="str">
        <f t="shared" si="137"/>
        <v/>
      </c>
      <c r="DS148" s="23" t="str">
        <f t="shared" si="138"/>
        <v/>
      </c>
      <c r="DT148" s="23" t="str">
        <f t="shared" si="139"/>
        <v/>
      </c>
      <c r="DU148" s="23" t="str">
        <f t="shared" si="140"/>
        <v/>
      </c>
      <c r="DV148" s="23" t="str">
        <f t="shared" si="141"/>
        <v/>
      </c>
      <c r="DW148" s="23" t="str">
        <f t="shared" si="142"/>
        <v/>
      </c>
      <c r="DX148" s="23" t="str">
        <f t="shared" si="143"/>
        <v/>
      </c>
      <c r="DY148" s="23" t="str">
        <f t="shared" si="144"/>
        <v/>
      </c>
      <c r="DZ148" s="23" t="str">
        <f t="shared" si="145"/>
        <v/>
      </c>
      <c r="EA148" s="23" t="str">
        <f t="shared" si="146"/>
        <v/>
      </c>
      <c r="EB148" s="23" t="str">
        <f t="shared" si="147"/>
        <v/>
      </c>
      <c r="EC148" s="23" t="str">
        <f t="shared" si="148"/>
        <v/>
      </c>
      <c r="ED148" s="23" t="str">
        <f t="shared" si="149"/>
        <v/>
      </c>
      <c r="EE148" s="23" t="str">
        <f t="shared" si="150"/>
        <v/>
      </c>
    </row>
    <row r="149" spans="1:135" ht="11.25" customHeight="1">
      <c r="A149" s="57" t="s">
        <v>138</v>
      </c>
      <c r="B149" s="57" t="s">
        <v>81</v>
      </c>
      <c r="C149" s="57" t="s">
        <v>160</v>
      </c>
      <c r="D149" s="57"/>
      <c r="E149" s="84">
        <v>1</v>
      </c>
      <c r="G149" s="62">
        <v>26792</v>
      </c>
      <c r="H149" s="62"/>
      <c r="I149" s="48">
        <v>1</v>
      </c>
      <c r="J149" s="65"/>
      <c r="K149" s="32"/>
      <c r="L149" s="48">
        <v>1</v>
      </c>
      <c r="M149" s="42"/>
      <c r="N149" s="32"/>
      <c r="O149" s="20">
        <f t="shared" si="151"/>
        <v>1</v>
      </c>
      <c r="P149" s="20">
        <f t="shared" si="152"/>
        <v>5</v>
      </c>
      <c r="Q149" s="20">
        <f t="shared" si="153"/>
        <v>1973</v>
      </c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DC149" s="23" t="str">
        <f t="shared" si="122"/>
        <v/>
      </c>
      <c r="DD149" s="23" t="str">
        <f t="shared" si="123"/>
        <v/>
      </c>
      <c r="DE149" s="23" t="str">
        <f t="shared" si="124"/>
        <v/>
      </c>
      <c r="DF149" s="23" t="str">
        <f t="shared" si="125"/>
        <v/>
      </c>
      <c r="DG149" s="23" t="str">
        <f t="shared" si="126"/>
        <v/>
      </c>
      <c r="DH149" s="23" t="str">
        <f t="shared" si="127"/>
        <v/>
      </c>
      <c r="DI149" s="23" t="str">
        <f t="shared" si="128"/>
        <v/>
      </c>
      <c r="DJ149" s="23" t="str">
        <f t="shared" si="129"/>
        <v/>
      </c>
      <c r="DK149" s="23" t="str">
        <f t="shared" si="130"/>
        <v/>
      </c>
      <c r="DL149" s="23" t="str">
        <f t="shared" si="131"/>
        <v/>
      </c>
      <c r="DM149" s="23" t="str">
        <f t="shared" si="132"/>
        <v/>
      </c>
      <c r="DN149" s="23" t="str">
        <f t="shared" si="133"/>
        <v/>
      </c>
      <c r="DO149" s="23" t="str">
        <f t="shared" si="134"/>
        <v/>
      </c>
      <c r="DP149" s="23" t="str">
        <f t="shared" si="135"/>
        <v/>
      </c>
      <c r="DQ149" s="23" t="str">
        <f t="shared" si="136"/>
        <v/>
      </c>
      <c r="DR149" s="23" t="str">
        <f t="shared" si="137"/>
        <v/>
      </c>
      <c r="DS149" s="23" t="str">
        <f t="shared" si="138"/>
        <v/>
      </c>
      <c r="DT149" s="23" t="str">
        <f t="shared" si="139"/>
        <v/>
      </c>
      <c r="DU149" s="23" t="str">
        <f t="shared" si="140"/>
        <v/>
      </c>
      <c r="DV149" s="23" t="str">
        <f t="shared" si="141"/>
        <v/>
      </c>
      <c r="DW149" s="23" t="str">
        <f t="shared" si="142"/>
        <v/>
      </c>
      <c r="DX149" s="23" t="str">
        <f t="shared" si="143"/>
        <v/>
      </c>
      <c r="DY149" s="23" t="str">
        <f t="shared" si="144"/>
        <v/>
      </c>
      <c r="DZ149" s="23" t="str">
        <f t="shared" si="145"/>
        <v/>
      </c>
      <c r="EA149" s="23" t="str">
        <f t="shared" si="146"/>
        <v/>
      </c>
      <c r="EB149" s="23" t="str">
        <f t="shared" si="147"/>
        <v/>
      </c>
      <c r="EC149" s="23" t="str">
        <f t="shared" si="148"/>
        <v/>
      </c>
      <c r="ED149" s="23" t="str">
        <f t="shared" si="149"/>
        <v/>
      </c>
      <c r="EE149" s="23" t="str">
        <f t="shared" si="150"/>
        <v/>
      </c>
    </row>
    <row r="150" spans="1:135" ht="11.25" customHeight="1">
      <c r="A150" s="57" t="s">
        <v>138</v>
      </c>
      <c r="B150" s="57" t="s">
        <v>81</v>
      </c>
      <c r="C150" s="57" t="s">
        <v>160</v>
      </c>
      <c r="D150" s="57"/>
      <c r="E150" s="84">
        <v>2</v>
      </c>
      <c r="G150" s="62">
        <v>26797</v>
      </c>
      <c r="H150" s="62"/>
      <c r="I150" s="48">
        <v>1</v>
      </c>
      <c r="J150" s="65"/>
      <c r="K150" s="32"/>
      <c r="L150" s="48">
        <v>1</v>
      </c>
      <c r="M150" s="42"/>
      <c r="N150" s="32"/>
      <c r="O150" s="20">
        <f t="shared" si="151"/>
        <v>2</v>
      </c>
      <c r="P150" s="20">
        <f t="shared" si="152"/>
        <v>5</v>
      </c>
      <c r="Q150" s="20">
        <f t="shared" si="153"/>
        <v>1973</v>
      </c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DC150" s="23" t="str">
        <f t="shared" si="122"/>
        <v/>
      </c>
      <c r="DD150" s="23" t="str">
        <f t="shared" si="123"/>
        <v/>
      </c>
      <c r="DE150" s="23" t="str">
        <f t="shared" si="124"/>
        <v/>
      </c>
      <c r="DF150" s="23" t="str">
        <f t="shared" si="125"/>
        <v/>
      </c>
      <c r="DG150" s="23" t="str">
        <f t="shared" si="126"/>
        <v/>
      </c>
      <c r="DH150" s="23" t="str">
        <f t="shared" si="127"/>
        <v/>
      </c>
      <c r="DI150" s="23" t="str">
        <f t="shared" si="128"/>
        <v/>
      </c>
      <c r="DJ150" s="23" t="str">
        <f t="shared" si="129"/>
        <v/>
      </c>
      <c r="DK150" s="23" t="str">
        <f t="shared" si="130"/>
        <v/>
      </c>
      <c r="DL150" s="23" t="str">
        <f t="shared" si="131"/>
        <v/>
      </c>
      <c r="DM150" s="23" t="str">
        <f t="shared" si="132"/>
        <v/>
      </c>
      <c r="DN150" s="23" t="str">
        <f t="shared" si="133"/>
        <v/>
      </c>
      <c r="DO150" s="23" t="str">
        <f t="shared" si="134"/>
        <v/>
      </c>
      <c r="DP150" s="23" t="str">
        <f t="shared" si="135"/>
        <v/>
      </c>
      <c r="DQ150" s="23" t="str">
        <f t="shared" si="136"/>
        <v/>
      </c>
      <c r="DR150" s="23" t="str">
        <f t="shared" si="137"/>
        <v/>
      </c>
      <c r="DS150" s="23" t="str">
        <f t="shared" si="138"/>
        <v/>
      </c>
      <c r="DT150" s="23" t="str">
        <f t="shared" si="139"/>
        <v/>
      </c>
      <c r="DU150" s="23" t="str">
        <f t="shared" si="140"/>
        <v/>
      </c>
      <c r="DV150" s="23" t="str">
        <f t="shared" si="141"/>
        <v/>
      </c>
      <c r="DW150" s="23" t="str">
        <f t="shared" si="142"/>
        <v/>
      </c>
      <c r="DX150" s="23" t="str">
        <f t="shared" si="143"/>
        <v/>
      </c>
      <c r="DY150" s="23" t="str">
        <f t="shared" si="144"/>
        <v/>
      </c>
      <c r="DZ150" s="23" t="str">
        <f t="shared" si="145"/>
        <v/>
      </c>
      <c r="EA150" s="23" t="str">
        <f t="shared" si="146"/>
        <v/>
      </c>
      <c r="EB150" s="23" t="str">
        <f t="shared" si="147"/>
        <v/>
      </c>
      <c r="EC150" s="23" t="str">
        <f t="shared" si="148"/>
        <v/>
      </c>
      <c r="ED150" s="23" t="str">
        <f t="shared" si="149"/>
        <v/>
      </c>
      <c r="EE150" s="23" t="str">
        <f t="shared" si="150"/>
        <v/>
      </c>
    </row>
    <row r="151" spans="1:135" ht="11.25" customHeight="1">
      <c r="A151" s="57" t="s">
        <v>138</v>
      </c>
      <c r="B151" s="57" t="s">
        <v>81</v>
      </c>
      <c r="C151" s="57" t="s">
        <v>154</v>
      </c>
      <c r="D151" s="57"/>
      <c r="E151" s="84">
        <v>1</v>
      </c>
      <c r="G151" s="62">
        <v>26798</v>
      </c>
      <c r="H151" s="62"/>
      <c r="I151" s="48">
        <v>1</v>
      </c>
      <c r="J151" s="65"/>
      <c r="K151" s="32"/>
      <c r="L151" s="48">
        <v>1</v>
      </c>
      <c r="M151" s="42"/>
      <c r="N151" s="32"/>
      <c r="O151" s="20">
        <f t="shared" si="151"/>
        <v>2</v>
      </c>
      <c r="P151" s="20">
        <f t="shared" si="152"/>
        <v>5</v>
      </c>
      <c r="Q151" s="20">
        <f t="shared" si="153"/>
        <v>1973</v>
      </c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DC151" s="23" t="str">
        <f t="shared" si="122"/>
        <v/>
      </c>
      <c r="DD151" s="23" t="str">
        <f t="shared" si="123"/>
        <v/>
      </c>
      <c r="DE151" s="23" t="str">
        <f t="shared" si="124"/>
        <v/>
      </c>
      <c r="DF151" s="23" t="str">
        <f t="shared" si="125"/>
        <v/>
      </c>
      <c r="DG151" s="23" t="str">
        <f t="shared" si="126"/>
        <v/>
      </c>
      <c r="DH151" s="23" t="str">
        <f t="shared" si="127"/>
        <v/>
      </c>
      <c r="DI151" s="23" t="str">
        <f t="shared" si="128"/>
        <v/>
      </c>
      <c r="DJ151" s="23" t="str">
        <f t="shared" si="129"/>
        <v/>
      </c>
      <c r="DK151" s="23" t="str">
        <f t="shared" si="130"/>
        <v/>
      </c>
      <c r="DL151" s="23" t="str">
        <f t="shared" si="131"/>
        <v/>
      </c>
      <c r="DM151" s="23" t="str">
        <f t="shared" si="132"/>
        <v/>
      </c>
      <c r="DN151" s="23" t="str">
        <f t="shared" si="133"/>
        <v/>
      </c>
      <c r="DO151" s="23" t="str">
        <f t="shared" si="134"/>
        <v/>
      </c>
      <c r="DP151" s="23" t="str">
        <f t="shared" si="135"/>
        <v/>
      </c>
      <c r="DQ151" s="23" t="str">
        <f t="shared" si="136"/>
        <v/>
      </c>
      <c r="DR151" s="23" t="str">
        <f t="shared" si="137"/>
        <v/>
      </c>
      <c r="DS151" s="23" t="str">
        <f t="shared" si="138"/>
        <v/>
      </c>
      <c r="DT151" s="23" t="str">
        <f t="shared" si="139"/>
        <v/>
      </c>
      <c r="DU151" s="23" t="str">
        <f t="shared" si="140"/>
        <v/>
      </c>
      <c r="DV151" s="23" t="str">
        <f t="shared" si="141"/>
        <v/>
      </c>
      <c r="DW151" s="23" t="str">
        <f t="shared" si="142"/>
        <v/>
      </c>
      <c r="DX151" s="23" t="str">
        <f t="shared" si="143"/>
        <v/>
      </c>
      <c r="DY151" s="23" t="str">
        <f t="shared" si="144"/>
        <v/>
      </c>
      <c r="DZ151" s="23" t="str">
        <f t="shared" si="145"/>
        <v/>
      </c>
      <c r="EA151" s="23" t="str">
        <f t="shared" si="146"/>
        <v/>
      </c>
      <c r="EB151" s="23" t="str">
        <f t="shared" si="147"/>
        <v/>
      </c>
      <c r="EC151" s="23" t="str">
        <f t="shared" si="148"/>
        <v/>
      </c>
      <c r="ED151" s="23" t="str">
        <f t="shared" si="149"/>
        <v/>
      </c>
      <c r="EE151" s="23" t="str">
        <f t="shared" si="150"/>
        <v/>
      </c>
    </row>
    <row r="152" spans="1:135" ht="11.25" customHeight="1">
      <c r="A152" s="57" t="s">
        <v>138</v>
      </c>
      <c r="B152" s="57" t="s">
        <v>81</v>
      </c>
      <c r="C152" s="57" t="s">
        <v>160</v>
      </c>
      <c r="D152" s="57"/>
      <c r="E152" s="84">
        <v>1</v>
      </c>
      <c r="G152" s="62">
        <v>26805</v>
      </c>
      <c r="H152" s="62"/>
      <c r="I152" s="48">
        <v>1</v>
      </c>
      <c r="J152" s="65"/>
      <c r="K152" s="32"/>
      <c r="L152" s="48">
        <v>1</v>
      </c>
      <c r="M152" s="42"/>
      <c r="N152" s="32"/>
      <c r="O152" s="20">
        <f t="shared" si="151"/>
        <v>3</v>
      </c>
      <c r="P152" s="20">
        <f t="shared" si="152"/>
        <v>5</v>
      </c>
      <c r="Q152" s="20">
        <f t="shared" si="153"/>
        <v>1973</v>
      </c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DC152" s="23" t="str">
        <f t="shared" si="122"/>
        <v/>
      </c>
      <c r="DD152" s="23" t="str">
        <f t="shared" si="123"/>
        <v/>
      </c>
      <c r="DE152" s="23" t="str">
        <f t="shared" si="124"/>
        <v/>
      </c>
      <c r="DF152" s="23" t="str">
        <f t="shared" si="125"/>
        <v/>
      </c>
      <c r="DG152" s="23" t="str">
        <f t="shared" si="126"/>
        <v/>
      </c>
      <c r="DH152" s="23" t="str">
        <f t="shared" si="127"/>
        <v/>
      </c>
      <c r="DI152" s="23" t="str">
        <f t="shared" si="128"/>
        <v/>
      </c>
      <c r="DJ152" s="23" t="str">
        <f t="shared" si="129"/>
        <v/>
      </c>
      <c r="DK152" s="23" t="str">
        <f t="shared" si="130"/>
        <v/>
      </c>
      <c r="DL152" s="23" t="str">
        <f t="shared" si="131"/>
        <v/>
      </c>
      <c r="DM152" s="23" t="str">
        <f t="shared" si="132"/>
        <v/>
      </c>
      <c r="DN152" s="23" t="str">
        <f t="shared" si="133"/>
        <v/>
      </c>
      <c r="DO152" s="23" t="str">
        <f t="shared" si="134"/>
        <v/>
      </c>
      <c r="DP152" s="23" t="str">
        <f t="shared" si="135"/>
        <v/>
      </c>
      <c r="DQ152" s="23" t="str">
        <f t="shared" si="136"/>
        <v/>
      </c>
      <c r="DR152" s="23" t="str">
        <f t="shared" si="137"/>
        <v/>
      </c>
      <c r="DS152" s="23" t="str">
        <f t="shared" si="138"/>
        <v/>
      </c>
      <c r="DT152" s="23" t="str">
        <f t="shared" si="139"/>
        <v/>
      </c>
      <c r="DU152" s="23" t="str">
        <f t="shared" si="140"/>
        <v/>
      </c>
      <c r="DV152" s="23" t="str">
        <f t="shared" si="141"/>
        <v/>
      </c>
      <c r="DW152" s="23" t="str">
        <f t="shared" si="142"/>
        <v/>
      </c>
      <c r="DX152" s="23" t="str">
        <f t="shared" si="143"/>
        <v/>
      </c>
      <c r="DY152" s="23" t="str">
        <f t="shared" si="144"/>
        <v/>
      </c>
      <c r="DZ152" s="23" t="str">
        <f t="shared" si="145"/>
        <v/>
      </c>
      <c r="EA152" s="23" t="str">
        <f t="shared" si="146"/>
        <v/>
      </c>
      <c r="EB152" s="23" t="str">
        <f t="shared" si="147"/>
        <v/>
      </c>
      <c r="EC152" s="23" t="str">
        <f t="shared" si="148"/>
        <v/>
      </c>
      <c r="ED152" s="23" t="str">
        <f t="shared" si="149"/>
        <v/>
      </c>
      <c r="EE152" s="23" t="str">
        <f t="shared" si="150"/>
        <v/>
      </c>
    </row>
    <row r="153" spans="1:135" ht="11.25" customHeight="1">
      <c r="A153" s="57" t="s">
        <v>138</v>
      </c>
      <c r="B153" s="57" t="s">
        <v>81</v>
      </c>
      <c r="C153" s="57" t="s">
        <v>159</v>
      </c>
      <c r="D153" s="57" t="s">
        <v>171</v>
      </c>
      <c r="E153" s="84">
        <v>1</v>
      </c>
      <c r="G153" s="62">
        <v>26810</v>
      </c>
      <c r="H153" s="62"/>
      <c r="I153" s="48">
        <v>1</v>
      </c>
      <c r="J153" s="65"/>
      <c r="K153" s="32"/>
      <c r="L153" s="48">
        <v>1</v>
      </c>
      <c r="M153" s="42"/>
      <c r="N153" s="32"/>
      <c r="O153" s="20">
        <f t="shared" si="151"/>
        <v>3</v>
      </c>
      <c r="P153" s="20">
        <f t="shared" si="152"/>
        <v>5</v>
      </c>
      <c r="Q153" s="20">
        <f t="shared" si="153"/>
        <v>1973</v>
      </c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DC153" s="23" t="str">
        <f t="shared" si="122"/>
        <v/>
      </c>
      <c r="DD153" s="23" t="str">
        <f t="shared" si="123"/>
        <v/>
      </c>
      <c r="DE153" s="23" t="str">
        <f t="shared" si="124"/>
        <v/>
      </c>
      <c r="DF153" s="23" t="str">
        <f t="shared" si="125"/>
        <v/>
      </c>
      <c r="DG153" s="23" t="str">
        <f t="shared" si="126"/>
        <v/>
      </c>
      <c r="DH153" s="23" t="str">
        <f t="shared" si="127"/>
        <v/>
      </c>
      <c r="DI153" s="23" t="str">
        <f t="shared" si="128"/>
        <v/>
      </c>
      <c r="DJ153" s="23" t="str">
        <f t="shared" si="129"/>
        <v/>
      </c>
      <c r="DK153" s="23" t="str">
        <f t="shared" si="130"/>
        <v/>
      </c>
      <c r="DL153" s="23" t="str">
        <f t="shared" si="131"/>
        <v/>
      </c>
      <c r="DM153" s="23" t="str">
        <f t="shared" si="132"/>
        <v/>
      </c>
      <c r="DN153" s="23" t="str">
        <f t="shared" si="133"/>
        <v/>
      </c>
      <c r="DO153" s="23" t="str">
        <f t="shared" si="134"/>
        <v/>
      </c>
      <c r="DP153" s="23" t="str">
        <f t="shared" si="135"/>
        <v/>
      </c>
      <c r="DQ153" s="23" t="str">
        <f t="shared" si="136"/>
        <v/>
      </c>
      <c r="DR153" s="23" t="str">
        <f t="shared" si="137"/>
        <v/>
      </c>
      <c r="DS153" s="23" t="str">
        <f t="shared" si="138"/>
        <v/>
      </c>
      <c r="DT153" s="23" t="str">
        <f t="shared" si="139"/>
        <v/>
      </c>
      <c r="DU153" s="23" t="str">
        <f t="shared" si="140"/>
        <v/>
      </c>
      <c r="DV153" s="23" t="str">
        <f t="shared" si="141"/>
        <v/>
      </c>
      <c r="DW153" s="23" t="str">
        <f t="shared" si="142"/>
        <v/>
      </c>
      <c r="DX153" s="23" t="str">
        <f t="shared" si="143"/>
        <v/>
      </c>
      <c r="DY153" s="23" t="str">
        <f t="shared" si="144"/>
        <v/>
      </c>
      <c r="DZ153" s="23" t="str">
        <f t="shared" si="145"/>
        <v/>
      </c>
      <c r="EA153" s="23" t="str">
        <f t="shared" si="146"/>
        <v/>
      </c>
      <c r="EB153" s="23" t="str">
        <f t="shared" si="147"/>
        <v/>
      </c>
      <c r="EC153" s="23" t="str">
        <f t="shared" si="148"/>
        <v/>
      </c>
      <c r="ED153" s="23" t="str">
        <f t="shared" si="149"/>
        <v/>
      </c>
      <c r="EE153" s="23" t="str">
        <f t="shared" si="150"/>
        <v/>
      </c>
    </row>
    <row r="154" spans="1:135" ht="11.25" customHeight="1">
      <c r="A154" s="57" t="s">
        <v>138</v>
      </c>
      <c r="B154" s="57" t="s">
        <v>72</v>
      </c>
      <c r="C154" s="57" t="s">
        <v>50</v>
      </c>
      <c r="D154" s="57"/>
      <c r="E154" s="84">
        <v>1</v>
      </c>
      <c r="G154" s="62">
        <v>26914</v>
      </c>
      <c r="H154" s="62"/>
      <c r="I154" s="48">
        <v>1</v>
      </c>
      <c r="J154" s="65"/>
      <c r="K154" s="32"/>
      <c r="L154" s="48">
        <v>1</v>
      </c>
      <c r="M154" s="42"/>
      <c r="N154" s="32"/>
      <c r="O154" s="20">
        <f t="shared" si="151"/>
        <v>1</v>
      </c>
      <c r="P154" s="20">
        <f t="shared" si="152"/>
        <v>9</v>
      </c>
      <c r="Q154" s="20">
        <f t="shared" si="153"/>
        <v>1973</v>
      </c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DC154" s="23" t="str">
        <f t="shared" si="122"/>
        <v/>
      </c>
      <c r="DD154" s="23" t="str">
        <f t="shared" si="123"/>
        <v/>
      </c>
      <c r="DE154" s="23" t="str">
        <f t="shared" si="124"/>
        <v/>
      </c>
      <c r="DF154" s="23" t="str">
        <f t="shared" si="125"/>
        <v/>
      </c>
      <c r="DG154" s="23" t="str">
        <f t="shared" si="126"/>
        <v/>
      </c>
      <c r="DH154" s="23" t="str">
        <f t="shared" si="127"/>
        <v/>
      </c>
      <c r="DI154" s="23" t="str">
        <f t="shared" si="128"/>
        <v/>
      </c>
      <c r="DJ154" s="23" t="str">
        <f t="shared" si="129"/>
        <v/>
      </c>
      <c r="DK154" s="23" t="str">
        <f t="shared" si="130"/>
        <v/>
      </c>
      <c r="DL154" s="23" t="str">
        <f t="shared" si="131"/>
        <v/>
      </c>
      <c r="DM154" s="23" t="str">
        <f t="shared" si="132"/>
        <v/>
      </c>
      <c r="DN154" s="23" t="str">
        <f t="shared" si="133"/>
        <v/>
      </c>
      <c r="DO154" s="23" t="str">
        <f t="shared" si="134"/>
        <v/>
      </c>
      <c r="DP154" s="23" t="str">
        <f t="shared" si="135"/>
        <v/>
      </c>
      <c r="DQ154" s="23" t="str">
        <f t="shared" si="136"/>
        <v/>
      </c>
      <c r="DR154" s="23" t="str">
        <f t="shared" si="137"/>
        <v/>
      </c>
      <c r="DS154" s="23" t="str">
        <f t="shared" si="138"/>
        <v/>
      </c>
      <c r="DT154" s="23" t="str">
        <f t="shared" si="139"/>
        <v/>
      </c>
      <c r="DU154" s="23" t="str">
        <f t="shared" si="140"/>
        <v/>
      </c>
      <c r="DV154" s="23" t="str">
        <f t="shared" si="141"/>
        <v/>
      </c>
      <c r="DW154" s="23" t="str">
        <f t="shared" si="142"/>
        <v/>
      </c>
      <c r="DX154" s="23" t="str">
        <f t="shared" si="143"/>
        <v/>
      </c>
      <c r="DY154" s="23" t="str">
        <f t="shared" si="144"/>
        <v/>
      </c>
      <c r="DZ154" s="23" t="str">
        <f t="shared" si="145"/>
        <v/>
      </c>
      <c r="EA154" s="23" t="str">
        <f t="shared" si="146"/>
        <v/>
      </c>
      <c r="EB154" s="23" t="str">
        <f t="shared" si="147"/>
        <v/>
      </c>
      <c r="EC154" s="23" t="str">
        <f t="shared" si="148"/>
        <v/>
      </c>
      <c r="ED154" s="23" t="str">
        <f t="shared" si="149"/>
        <v/>
      </c>
      <c r="EE154" s="23" t="str">
        <f t="shared" si="150"/>
        <v/>
      </c>
    </row>
    <row r="155" spans="1:135" ht="11.25" customHeight="1">
      <c r="A155" s="57" t="s">
        <v>138</v>
      </c>
      <c r="B155" s="57" t="s">
        <v>72</v>
      </c>
      <c r="C155" s="57" t="s">
        <v>50</v>
      </c>
      <c r="D155" s="57"/>
      <c r="E155" s="84">
        <v>1</v>
      </c>
      <c r="G155" s="62">
        <v>26915</v>
      </c>
      <c r="H155" s="62"/>
      <c r="I155" s="48">
        <v>1</v>
      </c>
      <c r="J155" s="65"/>
      <c r="K155" s="32"/>
      <c r="L155" s="48">
        <v>1</v>
      </c>
      <c r="M155" s="42"/>
      <c r="N155" s="32"/>
      <c r="O155" s="20">
        <f t="shared" si="151"/>
        <v>1</v>
      </c>
      <c r="P155" s="20">
        <f t="shared" si="152"/>
        <v>9</v>
      </c>
      <c r="Q155" s="20">
        <f t="shared" si="153"/>
        <v>1973</v>
      </c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DC155" s="23" t="str">
        <f t="shared" si="122"/>
        <v/>
      </c>
      <c r="DD155" s="23" t="str">
        <f t="shared" si="123"/>
        <v/>
      </c>
      <c r="DE155" s="23" t="str">
        <f t="shared" si="124"/>
        <v/>
      </c>
      <c r="DF155" s="23" t="str">
        <f t="shared" si="125"/>
        <v/>
      </c>
      <c r="DG155" s="23" t="str">
        <f t="shared" si="126"/>
        <v/>
      </c>
      <c r="DH155" s="23" t="str">
        <f t="shared" si="127"/>
        <v/>
      </c>
      <c r="DI155" s="23" t="str">
        <f t="shared" si="128"/>
        <v/>
      </c>
      <c r="DJ155" s="23" t="str">
        <f t="shared" si="129"/>
        <v/>
      </c>
      <c r="DK155" s="23" t="str">
        <f t="shared" si="130"/>
        <v/>
      </c>
      <c r="DL155" s="23" t="str">
        <f t="shared" si="131"/>
        <v/>
      </c>
      <c r="DM155" s="23" t="str">
        <f t="shared" si="132"/>
        <v/>
      </c>
      <c r="DN155" s="23" t="str">
        <f t="shared" si="133"/>
        <v/>
      </c>
      <c r="DO155" s="23" t="str">
        <f t="shared" si="134"/>
        <v/>
      </c>
      <c r="DP155" s="23" t="str">
        <f t="shared" si="135"/>
        <v/>
      </c>
      <c r="DQ155" s="23" t="str">
        <f t="shared" si="136"/>
        <v/>
      </c>
      <c r="DR155" s="23" t="str">
        <f t="shared" si="137"/>
        <v/>
      </c>
      <c r="DS155" s="23" t="str">
        <f t="shared" si="138"/>
        <v/>
      </c>
      <c r="DT155" s="23" t="str">
        <f t="shared" si="139"/>
        <v/>
      </c>
      <c r="DU155" s="23" t="str">
        <f t="shared" si="140"/>
        <v/>
      </c>
      <c r="DV155" s="23" t="str">
        <f t="shared" si="141"/>
        <v/>
      </c>
      <c r="DW155" s="23" t="str">
        <f t="shared" si="142"/>
        <v/>
      </c>
      <c r="DX155" s="23" t="str">
        <f t="shared" si="143"/>
        <v/>
      </c>
      <c r="DY155" s="23" t="str">
        <f t="shared" si="144"/>
        <v/>
      </c>
      <c r="DZ155" s="23" t="str">
        <f t="shared" si="145"/>
        <v/>
      </c>
      <c r="EA155" s="23" t="str">
        <f t="shared" si="146"/>
        <v/>
      </c>
      <c r="EB155" s="23" t="str">
        <f t="shared" si="147"/>
        <v/>
      </c>
      <c r="EC155" s="23" t="str">
        <f t="shared" si="148"/>
        <v/>
      </c>
      <c r="ED155" s="23" t="str">
        <f t="shared" si="149"/>
        <v/>
      </c>
      <c r="EE155" s="23" t="str">
        <f t="shared" si="150"/>
        <v/>
      </c>
    </row>
    <row r="156" spans="1:135" ht="11.25" customHeight="1">
      <c r="A156" s="57" t="s">
        <v>138</v>
      </c>
      <c r="B156" s="57" t="s">
        <v>72</v>
      </c>
      <c r="C156" s="57" t="s">
        <v>50</v>
      </c>
      <c r="D156" s="57"/>
      <c r="E156" s="84">
        <v>1</v>
      </c>
      <c r="G156" s="62">
        <v>26926</v>
      </c>
      <c r="H156" s="62"/>
      <c r="I156" s="48">
        <v>1</v>
      </c>
      <c r="J156" s="65"/>
      <c r="K156" s="32"/>
      <c r="L156" s="48">
        <v>1</v>
      </c>
      <c r="M156" s="42"/>
      <c r="N156" s="32"/>
      <c r="O156" s="20">
        <f t="shared" si="151"/>
        <v>2</v>
      </c>
      <c r="P156" s="20">
        <f t="shared" si="152"/>
        <v>9</v>
      </c>
      <c r="Q156" s="20">
        <f t="shared" si="153"/>
        <v>1973</v>
      </c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DC156" s="23" t="str">
        <f t="shared" si="122"/>
        <v/>
      </c>
      <c r="DD156" s="23" t="str">
        <f t="shared" si="123"/>
        <v/>
      </c>
      <c r="DE156" s="23" t="str">
        <f t="shared" si="124"/>
        <v/>
      </c>
      <c r="DF156" s="23" t="str">
        <f t="shared" si="125"/>
        <v/>
      </c>
      <c r="DG156" s="23" t="str">
        <f t="shared" si="126"/>
        <v/>
      </c>
      <c r="DH156" s="23" t="str">
        <f t="shared" si="127"/>
        <v/>
      </c>
      <c r="DI156" s="23" t="str">
        <f t="shared" si="128"/>
        <v/>
      </c>
      <c r="DJ156" s="23" t="str">
        <f t="shared" si="129"/>
        <v/>
      </c>
      <c r="DK156" s="23" t="str">
        <f t="shared" si="130"/>
        <v/>
      </c>
      <c r="DL156" s="23" t="str">
        <f t="shared" si="131"/>
        <v/>
      </c>
      <c r="DM156" s="23" t="str">
        <f t="shared" si="132"/>
        <v/>
      </c>
      <c r="DN156" s="23" t="str">
        <f t="shared" si="133"/>
        <v/>
      </c>
      <c r="DO156" s="23" t="str">
        <f t="shared" si="134"/>
        <v/>
      </c>
      <c r="DP156" s="23" t="str">
        <f t="shared" si="135"/>
        <v/>
      </c>
      <c r="DQ156" s="23" t="str">
        <f t="shared" si="136"/>
        <v/>
      </c>
      <c r="DR156" s="23" t="str">
        <f t="shared" si="137"/>
        <v/>
      </c>
      <c r="DS156" s="23" t="str">
        <f t="shared" si="138"/>
        <v/>
      </c>
      <c r="DT156" s="23" t="str">
        <f t="shared" si="139"/>
        <v/>
      </c>
      <c r="DU156" s="23" t="str">
        <f t="shared" si="140"/>
        <v/>
      </c>
      <c r="DV156" s="23" t="str">
        <f t="shared" si="141"/>
        <v/>
      </c>
      <c r="DW156" s="23" t="str">
        <f t="shared" si="142"/>
        <v/>
      </c>
      <c r="DX156" s="23" t="str">
        <f t="shared" si="143"/>
        <v/>
      </c>
      <c r="DY156" s="23" t="str">
        <f t="shared" si="144"/>
        <v/>
      </c>
      <c r="DZ156" s="23" t="str">
        <f t="shared" si="145"/>
        <v/>
      </c>
      <c r="EA156" s="23" t="str">
        <f t="shared" si="146"/>
        <v/>
      </c>
      <c r="EB156" s="23" t="str">
        <f t="shared" si="147"/>
        <v/>
      </c>
      <c r="EC156" s="23" t="str">
        <f t="shared" si="148"/>
        <v/>
      </c>
      <c r="ED156" s="23" t="str">
        <f t="shared" si="149"/>
        <v/>
      </c>
      <c r="EE156" s="23" t="str">
        <f t="shared" si="150"/>
        <v/>
      </c>
    </row>
    <row r="157" spans="1:135" ht="11.25" customHeight="1">
      <c r="A157" s="57" t="s">
        <v>138</v>
      </c>
      <c r="B157" s="57" t="s">
        <v>81</v>
      </c>
      <c r="C157" s="57" t="s">
        <v>160</v>
      </c>
      <c r="D157" s="57"/>
      <c r="E157" s="84">
        <v>1</v>
      </c>
      <c r="G157" s="62">
        <v>26927</v>
      </c>
      <c r="H157" s="62"/>
      <c r="I157" s="48">
        <v>1</v>
      </c>
      <c r="J157" s="65"/>
      <c r="K157" s="32"/>
      <c r="L157" s="48">
        <v>1</v>
      </c>
      <c r="M157" s="42"/>
      <c r="N157" s="32"/>
      <c r="O157" s="20">
        <f t="shared" si="151"/>
        <v>2</v>
      </c>
      <c r="P157" s="20">
        <f t="shared" si="152"/>
        <v>9</v>
      </c>
      <c r="Q157" s="20">
        <f t="shared" si="153"/>
        <v>1973</v>
      </c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DC157" s="23" t="str">
        <f t="shared" si="122"/>
        <v/>
      </c>
      <c r="DD157" s="23" t="str">
        <f t="shared" si="123"/>
        <v/>
      </c>
      <c r="DE157" s="23" t="str">
        <f t="shared" si="124"/>
        <v/>
      </c>
      <c r="DF157" s="23" t="str">
        <f t="shared" si="125"/>
        <v/>
      </c>
      <c r="DG157" s="23" t="str">
        <f t="shared" si="126"/>
        <v/>
      </c>
      <c r="DH157" s="23" t="str">
        <f t="shared" si="127"/>
        <v/>
      </c>
      <c r="DI157" s="23" t="str">
        <f t="shared" si="128"/>
        <v/>
      </c>
      <c r="DJ157" s="23" t="str">
        <f t="shared" si="129"/>
        <v/>
      </c>
      <c r="DK157" s="23" t="str">
        <f t="shared" si="130"/>
        <v/>
      </c>
      <c r="DL157" s="23" t="str">
        <f t="shared" si="131"/>
        <v/>
      </c>
      <c r="DM157" s="23" t="str">
        <f t="shared" si="132"/>
        <v/>
      </c>
      <c r="DN157" s="23" t="str">
        <f t="shared" si="133"/>
        <v/>
      </c>
      <c r="DO157" s="23" t="str">
        <f t="shared" si="134"/>
        <v/>
      </c>
      <c r="DP157" s="23" t="str">
        <f t="shared" si="135"/>
        <v/>
      </c>
      <c r="DQ157" s="23" t="str">
        <f t="shared" si="136"/>
        <v/>
      </c>
      <c r="DR157" s="23" t="str">
        <f t="shared" si="137"/>
        <v/>
      </c>
      <c r="DS157" s="23" t="str">
        <f t="shared" si="138"/>
        <v/>
      </c>
      <c r="DT157" s="23" t="str">
        <f t="shared" si="139"/>
        <v/>
      </c>
      <c r="DU157" s="23" t="str">
        <f t="shared" si="140"/>
        <v/>
      </c>
      <c r="DV157" s="23" t="str">
        <f t="shared" si="141"/>
        <v/>
      </c>
      <c r="DW157" s="23" t="str">
        <f t="shared" si="142"/>
        <v/>
      </c>
      <c r="DX157" s="23" t="str">
        <f t="shared" si="143"/>
        <v/>
      </c>
      <c r="DY157" s="23" t="str">
        <f t="shared" si="144"/>
        <v/>
      </c>
      <c r="DZ157" s="23" t="str">
        <f t="shared" si="145"/>
        <v/>
      </c>
      <c r="EA157" s="23" t="str">
        <f t="shared" si="146"/>
        <v/>
      </c>
      <c r="EB157" s="23" t="str">
        <f t="shared" si="147"/>
        <v/>
      </c>
      <c r="EC157" s="23" t="str">
        <f t="shared" si="148"/>
        <v/>
      </c>
      <c r="ED157" s="23" t="str">
        <f t="shared" si="149"/>
        <v/>
      </c>
      <c r="EE157" s="23" t="str">
        <f t="shared" si="150"/>
        <v/>
      </c>
    </row>
    <row r="158" spans="1:135" ht="11.25" customHeight="1">
      <c r="A158" s="57" t="s">
        <v>138</v>
      </c>
      <c r="B158" s="57" t="s">
        <v>72</v>
      </c>
      <c r="C158" s="57" t="s">
        <v>50</v>
      </c>
      <c r="D158" s="57"/>
      <c r="E158" s="84">
        <v>1</v>
      </c>
      <c r="G158" s="62">
        <v>26932</v>
      </c>
      <c r="H158" s="62"/>
      <c r="I158" s="48">
        <v>1</v>
      </c>
      <c r="J158" s="65"/>
      <c r="K158" s="32"/>
      <c r="L158" s="48">
        <v>1</v>
      </c>
      <c r="M158" s="42"/>
      <c r="N158" s="32"/>
      <c r="O158" s="20">
        <f t="shared" si="151"/>
        <v>3</v>
      </c>
      <c r="P158" s="20">
        <f t="shared" si="152"/>
        <v>9</v>
      </c>
      <c r="Q158" s="20">
        <f t="shared" si="153"/>
        <v>1973</v>
      </c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DC158" s="23" t="str">
        <f t="shared" si="122"/>
        <v/>
      </c>
      <c r="DD158" s="23" t="str">
        <f t="shared" si="123"/>
        <v/>
      </c>
      <c r="DE158" s="23" t="str">
        <f t="shared" si="124"/>
        <v/>
      </c>
      <c r="DF158" s="23" t="str">
        <f t="shared" si="125"/>
        <v/>
      </c>
      <c r="DG158" s="23" t="str">
        <f t="shared" si="126"/>
        <v/>
      </c>
      <c r="DH158" s="23" t="str">
        <f t="shared" si="127"/>
        <v/>
      </c>
      <c r="DI158" s="23" t="str">
        <f t="shared" si="128"/>
        <v/>
      </c>
      <c r="DJ158" s="23" t="str">
        <f t="shared" si="129"/>
        <v/>
      </c>
      <c r="DK158" s="23" t="str">
        <f t="shared" si="130"/>
        <v/>
      </c>
      <c r="DL158" s="23" t="str">
        <f t="shared" si="131"/>
        <v/>
      </c>
      <c r="DM158" s="23" t="str">
        <f t="shared" si="132"/>
        <v/>
      </c>
      <c r="DN158" s="23" t="str">
        <f t="shared" si="133"/>
        <v/>
      </c>
      <c r="DO158" s="23" t="str">
        <f t="shared" si="134"/>
        <v/>
      </c>
      <c r="DP158" s="23" t="str">
        <f t="shared" si="135"/>
        <v/>
      </c>
      <c r="DQ158" s="23" t="str">
        <f t="shared" si="136"/>
        <v/>
      </c>
      <c r="DR158" s="23" t="str">
        <f t="shared" si="137"/>
        <v/>
      </c>
      <c r="DS158" s="23" t="str">
        <f t="shared" si="138"/>
        <v/>
      </c>
      <c r="DT158" s="23" t="str">
        <f t="shared" si="139"/>
        <v/>
      </c>
      <c r="DU158" s="23" t="str">
        <f t="shared" si="140"/>
        <v/>
      </c>
      <c r="DV158" s="23" t="str">
        <f t="shared" si="141"/>
        <v/>
      </c>
      <c r="DW158" s="23" t="str">
        <f t="shared" si="142"/>
        <v/>
      </c>
      <c r="DX158" s="23" t="str">
        <f t="shared" si="143"/>
        <v/>
      </c>
      <c r="DY158" s="23" t="str">
        <f t="shared" si="144"/>
        <v/>
      </c>
      <c r="DZ158" s="23" t="str">
        <f t="shared" si="145"/>
        <v/>
      </c>
      <c r="EA158" s="23" t="str">
        <f t="shared" si="146"/>
        <v/>
      </c>
      <c r="EB158" s="23" t="str">
        <f t="shared" si="147"/>
        <v/>
      </c>
      <c r="EC158" s="23" t="str">
        <f t="shared" si="148"/>
        <v/>
      </c>
      <c r="ED158" s="23" t="str">
        <f t="shared" si="149"/>
        <v/>
      </c>
      <c r="EE158" s="23" t="str">
        <f t="shared" si="150"/>
        <v/>
      </c>
    </row>
    <row r="159" spans="1:135" ht="11.25" customHeight="1">
      <c r="A159" s="21" t="s">
        <v>138</v>
      </c>
      <c r="B159" s="21" t="s">
        <v>69</v>
      </c>
      <c r="C159" s="21" t="s">
        <v>174</v>
      </c>
      <c r="D159" s="21"/>
      <c r="E159" s="20">
        <v>1</v>
      </c>
      <c r="F159" s="90" t="s">
        <v>148</v>
      </c>
      <c r="G159" s="35">
        <v>26948</v>
      </c>
      <c r="H159" s="35"/>
      <c r="I159" s="48">
        <v>1</v>
      </c>
      <c r="J159" s="56"/>
      <c r="K159" s="21" t="s">
        <v>148</v>
      </c>
      <c r="L159" s="48">
        <v>1</v>
      </c>
      <c r="M159" s="43"/>
      <c r="N159" s="21"/>
      <c r="O159" s="20">
        <f t="shared" si="151"/>
        <v>2</v>
      </c>
      <c r="P159" s="20">
        <f t="shared" si="152"/>
        <v>10</v>
      </c>
      <c r="Q159" s="20">
        <f t="shared" si="153"/>
        <v>1973</v>
      </c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DC159" s="23" t="str">
        <f t="shared" si="122"/>
        <v/>
      </c>
      <c r="DD159" s="23" t="str">
        <f t="shared" si="123"/>
        <v/>
      </c>
      <c r="DE159" s="23" t="str">
        <f t="shared" si="124"/>
        <v/>
      </c>
      <c r="DF159" s="23" t="str">
        <f t="shared" si="125"/>
        <v/>
      </c>
      <c r="DG159" s="23" t="str">
        <f t="shared" si="126"/>
        <v/>
      </c>
      <c r="DH159" s="23" t="str">
        <f t="shared" si="127"/>
        <v/>
      </c>
      <c r="DI159" s="23" t="str">
        <f t="shared" si="128"/>
        <v/>
      </c>
      <c r="DJ159" s="23" t="str">
        <f t="shared" si="129"/>
        <v/>
      </c>
      <c r="DK159" s="23" t="str">
        <f t="shared" si="130"/>
        <v/>
      </c>
      <c r="DL159" s="23" t="str">
        <f t="shared" si="131"/>
        <v/>
      </c>
      <c r="DM159" s="23" t="str">
        <f t="shared" si="132"/>
        <v/>
      </c>
      <c r="DN159" s="23" t="str">
        <f t="shared" si="133"/>
        <v/>
      </c>
      <c r="DO159" s="23" t="str">
        <f t="shared" si="134"/>
        <v/>
      </c>
      <c r="DP159" s="23" t="str">
        <f t="shared" si="135"/>
        <v/>
      </c>
      <c r="DQ159" s="23" t="str">
        <f t="shared" si="136"/>
        <v/>
      </c>
      <c r="DR159" s="23" t="str">
        <f t="shared" si="137"/>
        <v/>
      </c>
      <c r="DS159" s="23" t="str">
        <f t="shared" si="138"/>
        <v/>
      </c>
      <c r="DT159" s="23" t="str">
        <f t="shared" si="139"/>
        <v/>
      </c>
      <c r="DU159" s="23" t="str">
        <f t="shared" si="140"/>
        <v/>
      </c>
      <c r="DV159" s="23" t="str">
        <f t="shared" si="141"/>
        <v/>
      </c>
      <c r="DW159" s="23" t="str">
        <f t="shared" si="142"/>
        <v/>
      </c>
      <c r="DX159" s="23" t="str">
        <f t="shared" si="143"/>
        <v/>
      </c>
      <c r="DY159" s="23" t="str">
        <f t="shared" si="144"/>
        <v/>
      </c>
      <c r="DZ159" s="23" t="str">
        <f t="shared" si="145"/>
        <v/>
      </c>
      <c r="EA159" s="23" t="str">
        <f t="shared" si="146"/>
        <v/>
      </c>
      <c r="EB159" s="23" t="str">
        <f t="shared" si="147"/>
        <v/>
      </c>
      <c r="EC159" s="23" t="str">
        <f t="shared" si="148"/>
        <v/>
      </c>
      <c r="ED159" s="23" t="str">
        <f t="shared" si="149"/>
        <v/>
      </c>
      <c r="EE159" s="23" t="str">
        <f t="shared" si="150"/>
        <v/>
      </c>
    </row>
    <row r="160" spans="1:135" ht="11.25" customHeight="1">
      <c r="A160" s="57" t="s">
        <v>138</v>
      </c>
      <c r="B160" s="57" t="s">
        <v>72</v>
      </c>
      <c r="C160" s="57" t="s">
        <v>50</v>
      </c>
      <c r="D160" s="57"/>
      <c r="E160" s="84">
        <v>1</v>
      </c>
      <c r="G160" s="62">
        <v>27158</v>
      </c>
      <c r="H160" s="62"/>
      <c r="I160" s="48">
        <v>1</v>
      </c>
      <c r="J160" s="65"/>
      <c r="K160" s="32"/>
      <c r="L160" s="48">
        <v>1</v>
      </c>
      <c r="M160" s="42"/>
      <c r="N160" s="32"/>
      <c r="O160" s="20">
        <f t="shared" si="151"/>
        <v>1</v>
      </c>
      <c r="P160" s="20">
        <f t="shared" si="152"/>
        <v>5</v>
      </c>
      <c r="Q160" s="20">
        <f t="shared" si="153"/>
        <v>1974</v>
      </c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DC160" s="23" t="str">
        <f t="shared" si="122"/>
        <v/>
      </c>
      <c r="DD160" s="23" t="str">
        <f t="shared" si="123"/>
        <v/>
      </c>
      <c r="DE160" s="23" t="str">
        <f t="shared" si="124"/>
        <v/>
      </c>
      <c r="DF160" s="23" t="str">
        <f t="shared" si="125"/>
        <v/>
      </c>
      <c r="DG160" s="23" t="str">
        <f t="shared" si="126"/>
        <v/>
      </c>
      <c r="DH160" s="23" t="str">
        <f t="shared" si="127"/>
        <v/>
      </c>
      <c r="DI160" s="23" t="str">
        <f t="shared" si="128"/>
        <v/>
      </c>
      <c r="DJ160" s="23" t="str">
        <f t="shared" si="129"/>
        <v/>
      </c>
      <c r="DK160" s="23" t="str">
        <f t="shared" si="130"/>
        <v/>
      </c>
      <c r="DL160" s="23" t="str">
        <f t="shared" si="131"/>
        <v/>
      </c>
      <c r="DM160" s="23" t="str">
        <f t="shared" si="132"/>
        <v/>
      </c>
      <c r="DN160" s="23" t="str">
        <f t="shared" si="133"/>
        <v/>
      </c>
      <c r="DO160" s="23" t="str">
        <f t="shared" si="134"/>
        <v/>
      </c>
      <c r="DP160" s="23" t="str">
        <f t="shared" si="135"/>
        <v/>
      </c>
      <c r="DQ160" s="23" t="str">
        <f t="shared" si="136"/>
        <v/>
      </c>
      <c r="DR160" s="23" t="str">
        <f t="shared" si="137"/>
        <v/>
      </c>
      <c r="DS160" s="23" t="str">
        <f t="shared" si="138"/>
        <v/>
      </c>
      <c r="DT160" s="23" t="str">
        <f t="shared" si="139"/>
        <v/>
      </c>
      <c r="DU160" s="23" t="str">
        <f t="shared" si="140"/>
        <v/>
      </c>
      <c r="DV160" s="23" t="str">
        <f t="shared" si="141"/>
        <v/>
      </c>
      <c r="DW160" s="23" t="str">
        <f t="shared" si="142"/>
        <v/>
      </c>
      <c r="DX160" s="23" t="str">
        <f t="shared" si="143"/>
        <v/>
      </c>
      <c r="DY160" s="23" t="str">
        <f t="shared" si="144"/>
        <v/>
      </c>
      <c r="DZ160" s="23" t="str">
        <f t="shared" si="145"/>
        <v/>
      </c>
      <c r="EA160" s="23" t="str">
        <f t="shared" si="146"/>
        <v/>
      </c>
      <c r="EB160" s="23" t="str">
        <f t="shared" si="147"/>
        <v/>
      </c>
      <c r="EC160" s="23" t="str">
        <f t="shared" si="148"/>
        <v/>
      </c>
      <c r="ED160" s="23" t="str">
        <f t="shared" si="149"/>
        <v/>
      </c>
      <c r="EE160" s="23" t="str">
        <f t="shared" si="150"/>
        <v/>
      </c>
    </row>
    <row r="161" spans="1:135" ht="11.25" customHeight="1">
      <c r="A161" s="57" t="s">
        <v>138</v>
      </c>
      <c r="B161" s="57" t="s">
        <v>81</v>
      </c>
      <c r="C161" s="57" t="s">
        <v>160</v>
      </c>
      <c r="D161" s="57"/>
      <c r="E161" s="84">
        <v>1</v>
      </c>
      <c r="G161" s="62">
        <v>27161</v>
      </c>
      <c r="H161" s="62"/>
      <c r="I161" s="48">
        <v>1</v>
      </c>
      <c r="J161" s="65"/>
      <c r="K161" s="32"/>
      <c r="L161" s="48">
        <v>1</v>
      </c>
      <c r="M161" s="42"/>
      <c r="N161" s="32"/>
      <c r="O161" s="20">
        <f t="shared" si="151"/>
        <v>2</v>
      </c>
      <c r="P161" s="20">
        <f t="shared" si="152"/>
        <v>5</v>
      </c>
      <c r="Q161" s="20">
        <f t="shared" si="153"/>
        <v>1974</v>
      </c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DC161" s="23" t="str">
        <f t="shared" si="122"/>
        <v/>
      </c>
      <c r="DD161" s="23" t="str">
        <f t="shared" si="123"/>
        <v/>
      </c>
      <c r="DE161" s="23" t="str">
        <f t="shared" si="124"/>
        <v/>
      </c>
      <c r="DF161" s="23" t="str">
        <f t="shared" si="125"/>
        <v/>
      </c>
      <c r="DG161" s="23" t="str">
        <f t="shared" si="126"/>
        <v/>
      </c>
      <c r="DH161" s="23" t="str">
        <f t="shared" si="127"/>
        <v/>
      </c>
      <c r="DI161" s="23" t="str">
        <f t="shared" si="128"/>
        <v/>
      </c>
      <c r="DJ161" s="23" t="str">
        <f t="shared" si="129"/>
        <v/>
      </c>
      <c r="DK161" s="23" t="str">
        <f t="shared" si="130"/>
        <v/>
      </c>
      <c r="DL161" s="23" t="str">
        <f t="shared" si="131"/>
        <v/>
      </c>
      <c r="DM161" s="23" t="str">
        <f t="shared" si="132"/>
        <v/>
      </c>
      <c r="DN161" s="23" t="str">
        <f t="shared" si="133"/>
        <v/>
      </c>
      <c r="DO161" s="23" t="str">
        <f t="shared" si="134"/>
        <v/>
      </c>
      <c r="DP161" s="23" t="str">
        <f t="shared" si="135"/>
        <v/>
      </c>
      <c r="DQ161" s="23" t="str">
        <f t="shared" si="136"/>
        <v/>
      </c>
      <c r="DR161" s="23" t="str">
        <f t="shared" si="137"/>
        <v/>
      </c>
      <c r="DS161" s="23" t="str">
        <f t="shared" si="138"/>
        <v/>
      </c>
      <c r="DT161" s="23" t="str">
        <f t="shared" si="139"/>
        <v/>
      </c>
      <c r="DU161" s="23" t="str">
        <f t="shared" si="140"/>
        <v/>
      </c>
      <c r="DV161" s="23" t="str">
        <f t="shared" si="141"/>
        <v/>
      </c>
      <c r="DW161" s="23" t="str">
        <f t="shared" si="142"/>
        <v/>
      </c>
      <c r="DX161" s="23" t="str">
        <f t="shared" si="143"/>
        <v/>
      </c>
      <c r="DY161" s="23" t="str">
        <f t="shared" si="144"/>
        <v/>
      </c>
      <c r="DZ161" s="23" t="str">
        <f t="shared" si="145"/>
        <v/>
      </c>
      <c r="EA161" s="23" t="str">
        <f t="shared" si="146"/>
        <v/>
      </c>
      <c r="EB161" s="23" t="str">
        <f t="shared" si="147"/>
        <v/>
      </c>
      <c r="EC161" s="23" t="str">
        <f t="shared" si="148"/>
        <v/>
      </c>
      <c r="ED161" s="23" t="str">
        <f t="shared" si="149"/>
        <v/>
      </c>
      <c r="EE161" s="23" t="str">
        <f t="shared" si="150"/>
        <v/>
      </c>
    </row>
    <row r="162" spans="1:135" ht="11.25" customHeight="1">
      <c r="A162" s="57" t="s">
        <v>138</v>
      </c>
      <c r="B162" s="57" t="s">
        <v>72</v>
      </c>
      <c r="C162" s="57" t="s">
        <v>50</v>
      </c>
      <c r="D162" s="57"/>
      <c r="E162" s="84">
        <v>1</v>
      </c>
      <c r="G162" s="62">
        <v>27162</v>
      </c>
      <c r="H162" s="62"/>
      <c r="I162" s="48">
        <v>1</v>
      </c>
      <c r="J162" s="65"/>
      <c r="K162" s="32"/>
      <c r="L162" s="48">
        <v>1</v>
      </c>
      <c r="M162" s="42"/>
      <c r="N162" s="32"/>
      <c r="O162" s="20">
        <f t="shared" si="151"/>
        <v>2</v>
      </c>
      <c r="P162" s="20">
        <f t="shared" si="152"/>
        <v>5</v>
      </c>
      <c r="Q162" s="20">
        <f t="shared" si="153"/>
        <v>1974</v>
      </c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DC162" s="23" t="str">
        <f t="shared" si="122"/>
        <v/>
      </c>
      <c r="DD162" s="23" t="str">
        <f t="shared" si="123"/>
        <v/>
      </c>
      <c r="DE162" s="23" t="str">
        <f t="shared" si="124"/>
        <v/>
      </c>
      <c r="DF162" s="23" t="str">
        <f t="shared" si="125"/>
        <v/>
      </c>
      <c r="DG162" s="23" t="str">
        <f t="shared" si="126"/>
        <v/>
      </c>
      <c r="DH162" s="23" t="str">
        <f t="shared" si="127"/>
        <v/>
      </c>
      <c r="DI162" s="23" t="str">
        <f t="shared" si="128"/>
        <v/>
      </c>
      <c r="DJ162" s="23" t="str">
        <f t="shared" si="129"/>
        <v/>
      </c>
      <c r="DK162" s="23" t="str">
        <f t="shared" si="130"/>
        <v/>
      </c>
      <c r="DL162" s="23" t="str">
        <f t="shared" si="131"/>
        <v/>
      </c>
      <c r="DM162" s="23" t="str">
        <f t="shared" si="132"/>
        <v/>
      </c>
      <c r="DN162" s="23" t="str">
        <f t="shared" si="133"/>
        <v/>
      </c>
      <c r="DO162" s="23" t="str">
        <f t="shared" si="134"/>
        <v/>
      </c>
      <c r="DP162" s="23" t="str">
        <f t="shared" si="135"/>
        <v/>
      </c>
      <c r="DQ162" s="23" t="str">
        <f t="shared" si="136"/>
        <v/>
      </c>
      <c r="DR162" s="23" t="str">
        <f t="shared" si="137"/>
        <v/>
      </c>
      <c r="DS162" s="23" t="str">
        <f t="shared" si="138"/>
        <v/>
      </c>
      <c r="DT162" s="23" t="str">
        <f t="shared" si="139"/>
        <v/>
      </c>
      <c r="DU162" s="23" t="str">
        <f t="shared" si="140"/>
        <v/>
      </c>
      <c r="DV162" s="23" t="str">
        <f t="shared" si="141"/>
        <v/>
      </c>
      <c r="DW162" s="23" t="str">
        <f t="shared" si="142"/>
        <v/>
      </c>
      <c r="DX162" s="23" t="str">
        <f t="shared" si="143"/>
        <v/>
      </c>
      <c r="DY162" s="23" t="str">
        <f t="shared" si="144"/>
        <v/>
      </c>
      <c r="DZ162" s="23" t="str">
        <f t="shared" si="145"/>
        <v/>
      </c>
      <c r="EA162" s="23" t="str">
        <f t="shared" si="146"/>
        <v/>
      </c>
      <c r="EB162" s="23" t="str">
        <f t="shared" si="147"/>
        <v/>
      </c>
      <c r="EC162" s="23" t="str">
        <f t="shared" si="148"/>
        <v/>
      </c>
      <c r="ED162" s="23" t="str">
        <f t="shared" si="149"/>
        <v/>
      </c>
      <c r="EE162" s="23" t="str">
        <f t="shared" si="150"/>
        <v/>
      </c>
    </row>
    <row r="163" spans="1:135" ht="11.25" customHeight="1">
      <c r="A163" s="57" t="s">
        <v>138</v>
      </c>
      <c r="B163" s="57" t="s">
        <v>81</v>
      </c>
      <c r="C163" s="57" t="s">
        <v>160</v>
      </c>
      <c r="D163" s="57"/>
      <c r="E163" s="84">
        <v>1</v>
      </c>
      <c r="G163" s="62">
        <v>27163</v>
      </c>
      <c r="H163" s="62"/>
      <c r="I163" s="48">
        <v>1</v>
      </c>
      <c r="J163" s="65"/>
      <c r="K163" s="32"/>
      <c r="L163" s="48">
        <v>1</v>
      </c>
      <c r="M163" s="42"/>
      <c r="N163" s="32"/>
      <c r="O163" s="20">
        <f t="shared" si="151"/>
        <v>2</v>
      </c>
      <c r="P163" s="20">
        <f t="shared" si="152"/>
        <v>5</v>
      </c>
      <c r="Q163" s="20">
        <f t="shared" si="153"/>
        <v>1974</v>
      </c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DC163" s="23" t="str">
        <f t="shared" ref="DC163:DC176" si="154">IF(Q163=1977,IF($E163=0,"",$E163),"")</f>
        <v/>
      </c>
      <c r="DD163" s="23" t="str">
        <f t="shared" ref="DD163:DD176" si="155">IF(Q163=1978,IF($E163=0,"",$E163),"")</f>
        <v/>
      </c>
      <c r="DE163" s="23" t="str">
        <f t="shared" ref="DE163:DE176" si="156">IF(Q163=1979,IF($E163=0,"",$E163),"")</f>
        <v/>
      </c>
      <c r="DF163" s="23" t="str">
        <f t="shared" ref="DF163:DF176" si="157">IF(Q163=1980,IF($E163=0,"",$E163),"")</f>
        <v/>
      </c>
      <c r="DG163" s="23" t="str">
        <f t="shared" ref="DG163:DG176" si="158">IF(Q163=1981,IF($E163=0,"",$E163),"")</f>
        <v/>
      </c>
      <c r="DH163" s="23" t="str">
        <f t="shared" ref="DH163:DH176" si="159">IF(Q163=1982,IF($E163=0,"",$E163),"")</f>
        <v/>
      </c>
      <c r="DI163" s="23" t="str">
        <f t="shared" ref="DI163:DI176" si="160">IF(Q163=1983,IF($E163=0,"",$E163),"")</f>
        <v/>
      </c>
      <c r="DJ163" s="23" t="str">
        <f t="shared" ref="DJ163:DJ176" si="161">IF(Q163=1984,IF($E163=0,"",$E163),"")</f>
        <v/>
      </c>
      <c r="DK163" s="23" t="str">
        <f t="shared" ref="DK163:DK176" si="162">IF(Q163=1985,IF($E163=0,"",$E163),"")</f>
        <v/>
      </c>
      <c r="DL163" s="23" t="str">
        <f t="shared" ref="DL163:DL176" si="163">IF(Q163=1986,IF($E163=0,"",$E163),"")</f>
        <v/>
      </c>
      <c r="DM163" s="23" t="str">
        <f t="shared" ref="DM163:DM176" si="164">IF(Q163=1987,IF($E163=0,"",$E163),"")</f>
        <v/>
      </c>
      <c r="DN163" s="23" t="str">
        <f t="shared" ref="DN163:DN176" si="165">IF(Q163=1988,IF($E163=0,"",$E163),"")</f>
        <v/>
      </c>
      <c r="DO163" s="23" t="str">
        <f t="shared" ref="DO163:DO176" si="166">IF(Q163=1989,IF($E163=0,"",$E163),"")</f>
        <v/>
      </c>
      <c r="DP163" s="23" t="str">
        <f t="shared" ref="DP163:DP176" si="167">IF(Q163=1990,IF($E163=0,"",$E163),"")</f>
        <v/>
      </c>
      <c r="DQ163" s="23" t="str">
        <f t="shared" ref="DQ163:DQ176" si="168">IF(Q163=1991,IF($E163=0,"",$E163),"")</f>
        <v/>
      </c>
      <c r="DR163" s="23" t="str">
        <f t="shared" ref="DR163:DR176" si="169">IF(Q163=1992,IF($E163=0,"",$E163),"")</f>
        <v/>
      </c>
      <c r="DS163" s="23" t="str">
        <f t="shared" ref="DS163:DS176" si="170">IF(Q163=1993,IF($E163=0,"",$E163),"")</f>
        <v/>
      </c>
      <c r="DT163" s="23" t="str">
        <f t="shared" ref="DT163:DT176" si="171">IF(Q163=1994,IF($E163=0,"",$E163),"")</f>
        <v/>
      </c>
      <c r="DU163" s="23" t="str">
        <f t="shared" ref="DU163:DU176" si="172">IF(Q163=1995,IF($E163=0,"",$E163),"")</f>
        <v/>
      </c>
      <c r="DV163" s="23" t="str">
        <f t="shared" ref="DV163:DV176" si="173">IF(Q163=1996,IF($E163=0,"",$E163),"")</f>
        <v/>
      </c>
      <c r="DW163" s="23" t="str">
        <f t="shared" ref="DW163:DW176" si="174">IF(Q163=1997,IF($E163=0,"",$E163),"")</f>
        <v/>
      </c>
      <c r="DX163" s="23" t="str">
        <f t="shared" ref="DX163:DX176" si="175">IF(Q163=1998,IF($E163=0,"",$E163),"")</f>
        <v/>
      </c>
      <c r="DY163" s="23" t="str">
        <f t="shared" ref="DY163:DY176" si="176">IF(Q163=1999,IF($E163=0,"",$E163),"")</f>
        <v/>
      </c>
      <c r="DZ163" s="23" t="str">
        <f t="shared" ref="DZ163:DZ176" si="177">IF(Q163=2000,IF($E163=0,"",$E163),"")</f>
        <v/>
      </c>
      <c r="EA163" s="23" t="str">
        <f t="shared" ref="EA163:EA176" si="178">IF(Q163=2001,IF($E163=0,"",$E163),"")</f>
        <v/>
      </c>
      <c r="EB163" s="23" t="str">
        <f t="shared" ref="EB163:EB176" si="179">IF(Q163=2002,IF($E163=0,"",$E163),"")</f>
        <v/>
      </c>
      <c r="EC163" s="23" t="str">
        <f t="shared" ref="EC163:EC176" si="180">IF(Q163=2003,IF($E163=0,"",$E163),"")</f>
        <v/>
      </c>
      <c r="ED163" s="23" t="str">
        <f t="shared" ref="ED163:ED176" si="181">IF(Q163=2004,IF($E163=0,"",$E163),"")</f>
        <v/>
      </c>
      <c r="EE163" s="23" t="str">
        <f t="shared" ref="EE163:EE176" si="182">IF(Q163=2005,IF($E163=0,"",$E163),"")</f>
        <v/>
      </c>
    </row>
    <row r="164" spans="1:135" ht="11.25" customHeight="1">
      <c r="A164" s="57" t="s">
        <v>138</v>
      </c>
      <c r="B164" s="57" t="s">
        <v>81</v>
      </c>
      <c r="C164" s="57" t="s">
        <v>160</v>
      </c>
      <c r="D164" s="57"/>
      <c r="E164" s="84">
        <v>1</v>
      </c>
      <c r="G164" s="62">
        <v>27164</v>
      </c>
      <c r="H164" s="62"/>
      <c r="I164" s="48">
        <v>1</v>
      </c>
      <c r="J164" s="65"/>
      <c r="K164" s="32"/>
      <c r="L164" s="48">
        <v>1</v>
      </c>
      <c r="M164" s="42"/>
      <c r="N164" s="32"/>
      <c r="O164" s="20">
        <f t="shared" si="151"/>
        <v>2</v>
      </c>
      <c r="P164" s="20">
        <f t="shared" si="152"/>
        <v>5</v>
      </c>
      <c r="Q164" s="20">
        <f t="shared" si="153"/>
        <v>1974</v>
      </c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DC164" s="23" t="str">
        <f t="shared" si="154"/>
        <v/>
      </c>
      <c r="DD164" s="23" t="str">
        <f t="shared" si="155"/>
        <v/>
      </c>
      <c r="DE164" s="23" t="str">
        <f t="shared" si="156"/>
        <v/>
      </c>
      <c r="DF164" s="23" t="str">
        <f t="shared" si="157"/>
        <v/>
      </c>
      <c r="DG164" s="23" t="str">
        <f t="shared" si="158"/>
        <v/>
      </c>
      <c r="DH164" s="23" t="str">
        <f t="shared" si="159"/>
        <v/>
      </c>
      <c r="DI164" s="23" t="str">
        <f t="shared" si="160"/>
        <v/>
      </c>
      <c r="DJ164" s="23" t="str">
        <f t="shared" si="161"/>
        <v/>
      </c>
      <c r="DK164" s="23" t="str">
        <f t="shared" si="162"/>
        <v/>
      </c>
      <c r="DL164" s="23" t="str">
        <f t="shared" si="163"/>
        <v/>
      </c>
      <c r="DM164" s="23" t="str">
        <f t="shared" si="164"/>
        <v/>
      </c>
      <c r="DN164" s="23" t="str">
        <f t="shared" si="165"/>
        <v/>
      </c>
      <c r="DO164" s="23" t="str">
        <f t="shared" si="166"/>
        <v/>
      </c>
      <c r="DP164" s="23" t="str">
        <f t="shared" si="167"/>
        <v/>
      </c>
      <c r="DQ164" s="23" t="str">
        <f t="shared" si="168"/>
        <v/>
      </c>
      <c r="DR164" s="23" t="str">
        <f t="shared" si="169"/>
        <v/>
      </c>
      <c r="DS164" s="23" t="str">
        <f t="shared" si="170"/>
        <v/>
      </c>
      <c r="DT164" s="23" t="str">
        <f t="shared" si="171"/>
        <v/>
      </c>
      <c r="DU164" s="23" t="str">
        <f t="shared" si="172"/>
        <v/>
      </c>
      <c r="DV164" s="23" t="str">
        <f t="shared" si="173"/>
        <v/>
      </c>
      <c r="DW164" s="23" t="str">
        <f t="shared" si="174"/>
        <v/>
      </c>
      <c r="DX164" s="23" t="str">
        <f t="shared" si="175"/>
        <v/>
      </c>
      <c r="DY164" s="23" t="str">
        <f t="shared" si="176"/>
        <v/>
      </c>
      <c r="DZ164" s="23" t="str">
        <f t="shared" si="177"/>
        <v/>
      </c>
      <c r="EA164" s="23" t="str">
        <f t="shared" si="178"/>
        <v/>
      </c>
      <c r="EB164" s="23" t="str">
        <f t="shared" si="179"/>
        <v/>
      </c>
      <c r="EC164" s="23" t="str">
        <f t="shared" si="180"/>
        <v/>
      </c>
      <c r="ED164" s="23" t="str">
        <f t="shared" si="181"/>
        <v/>
      </c>
      <c r="EE164" s="23" t="str">
        <f t="shared" si="182"/>
        <v/>
      </c>
    </row>
    <row r="165" spans="1:135" ht="11.25" customHeight="1">
      <c r="A165" s="57" t="s">
        <v>138</v>
      </c>
      <c r="B165" s="57" t="s">
        <v>81</v>
      </c>
      <c r="C165" s="57" t="s">
        <v>154</v>
      </c>
      <c r="D165" s="57"/>
      <c r="E165" s="84">
        <v>2</v>
      </c>
      <c r="G165" s="62">
        <v>27164</v>
      </c>
      <c r="H165" s="62"/>
      <c r="I165" s="48">
        <v>1</v>
      </c>
      <c r="J165" s="65"/>
      <c r="K165" s="32"/>
      <c r="L165" s="48">
        <v>1</v>
      </c>
      <c r="M165" s="42"/>
      <c r="N165" s="32"/>
      <c r="O165" s="20">
        <f t="shared" si="151"/>
        <v>2</v>
      </c>
      <c r="P165" s="20">
        <f t="shared" si="152"/>
        <v>5</v>
      </c>
      <c r="Q165" s="20">
        <f t="shared" si="153"/>
        <v>1974</v>
      </c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DC165" s="23" t="str">
        <f t="shared" si="154"/>
        <v/>
      </c>
      <c r="DD165" s="23" t="str">
        <f t="shared" si="155"/>
        <v/>
      </c>
      <c r="DE165" s="23" t="str">
        <f t="shared" si="156"/>
        <v/>
      </c>
      <c r="DF165" s="23" t="str">
        <f t="shared" si="157"/>
        <v/>
      </c>
      <c r="DG165" s="23" t="str">
        <f t="shared" si="158"/>
        <v/>
      </c>
      <c r="DH165" s="23" t="str">
        <f t="shared" si="159"/>
        <v/>
      </c>
      <c r="DI165" s="23" t="str">
        <f t="shared" si="160"/>
        <v/>
      </c>
      <c r="DJ165" s="23" t="str">
        <f t="shared" si="161"/>
        <v/>
      </c>
      <c r="DK165" s="23" t="str">
        <f t="shared" si="162"/>
        <v/>
      </c>
      <c r="DL165" s="23" t="str">
        <f t="shared" si="163"/>
        <v/>
      </c>
      <c r="DM165" s="23" t="str">
        <f t="shared" si="164"/>
        <v/>
      </c>
      <c r="DN165" s="23" t="str">
        <f t="shared" si="165"/>
        <v/>
      </c>
      <c r="DO165" s="23" t="str">
        <f t="shared" si="166"/>
        <v/>
      </c>
      <c r="DP165" s="23" t="str">
        <f t="shared" si="167"/>
        <v/>
      </c>
      <c r="DQ165" s="23" t="str">
        <f t="shared" si="168"/>
        <v/>
      </c>
      <c r="DR165" s="23" t="str">
        <f t="shared" si="169"/>
        <v/>
      </c>
      <c r="DS165" s="23" t="str">
        <f t="shared" si="170"/>
        <v/>
      </c>
      <c r="DT165" s="23" t="str">
        <f t="shared" si="171"/>
        <v/>
      </c>
      <c r="DU165" s="23" t="str">
        <f t="shared" si="172"/>
        <v/>
      </c>
      <c r="DV165" s="23" t="str">
        <f t="shared" si="173"/>
        <v/>
      </c>
      <c r="DW165" s="23" t="str">
        <f t="shared" si="174"/>
        <v/>
      </c>
      <c r="DX165" s="23" t="str">
        <f t="shared" si="175"/>
        <v/>
      </c>
      <c r="DY165" s="23" t="str">
        <f t="shared" si="176"/>
        <v/>
      </c>
      <c r="DZ165" s="23" t="str">
        <f t="shared" si="177"/>
        <v/>
      </c>
      <c r="EA165" s="23" t="str">
        <f t="shared" si="178"/>
        <v/>
      </c>
      <c r="EB165" s="23" t="str">
        <f t="shared" si="179"/>
        <v/>
      </c>
      <c r="EC165" s="23" t="str">
        <f t="shared" si="180"/>
        <v/>
      </c>
      <c r="ED165" s="23" t="str">
        <f t="shared" si="181"/>
        <v/>
      </c>
      <c r="EE165" s="23" t="str">
        <f t="shared" si="182"/>
        <v/>
      </c>
    </row>
    <row r="166" spans="1:135" ht="11.25" customHeight="1">
      <c r="A166" s="57" t="s">
        <v>138</v>
      </c>
      <c r="B166" s="57" t="s">
        <v>81</v>
      </c>
      <c r="C166" s="57" t="s">
        <v>160</v>
      </c>
      <c r="D166" s="57"/>
      <c r="E166" s="84">
        <v>1</v>
      </c>
      <c r="G166" s="62">
        <v>27169</v>
      </c>
      <c r="H166" s="62"/>
      <c r="I166" s="48">
        <v>1</v>
      </c>
      <c r="J166" s="65"/>
      <c r="K166" s="32"/>
      <c r="L166" s="48">
        <v>1</v>
      </c>
      <c r="M166" s="42"/>
      <c r="N166" s="32"/>
      <c r="O166" s="20">
        <f t="shared" si="151"/>
        <v>2</v>
      </c>
      <c r="P166" s="20">
        <f t="shared" si="152"/>
        <v>5</v>
      </c>
      <c r="Q166" s="20">
        <f t="shared" si="153"/>
        <v>1974</v>
      </c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DC166" s="23" t="str">
        <f t="shared" si="154"/>
        <v/>
      </c>
      <c r="DD166" s="23" t="str">
        <f t="shared" si="155"/>
        <v/>
      </c>
      <c r="DE166" s="23" t="str">
        <f t="shared" si="156"/>
        <v/>
      </c>
      <c r="DF166" s="23" t="str">
        <f t="shared" si="157"/>
        <v/>
      </c>
      <c r="DG166" s="23" t="str">
        <f t="shared" si="158"/>
        <v/>
      </c>
      <c r="DH166" s="23" t="str">
        <f t="shared" si="159"/>
        <v/>
      </c>
      <c r="DI166" s="23" t="str">
        <f t="shared" si="160"/>
        <v/>
      </c>
      <c r="DJ166" s="23" t="str">
        <f t="shared" si="161"/>
        <v/>
      </c>
      <c r="DK166" s="23" t="str">
        <f t="shared" si="162"/>
        <v/>
      </c>
      <c r="DL166" s="23" t="str">
        <f t="shared" si="163"/>
        <v/>
      </c>
      <c r="DM166" s="23" t="str">
        <f t="shared" si="164"/>
        <v/>
      </c>
      <c r="DN166" s="23" t="str">
        <f t="shared" si="165"/>
        <v/>
      </c>
      <c r="DO166" s="23" t="str">
        <f t="shared" si="166"/>
        <v/>
      </c>
      <c r="DP166" s="23" t="str">
        <f t="shared" si="167"/>
        <v/>
      </c>
      <c r="DQ166" s="23" t="str">
        <f t="shared" si="168"/>
        <v/>
      </c>
      <c r="DR166" s="23" t="str">
        <f t="shared" si="169"/>
        <v/>
      </c>
      <c r="DS166" s="23" t="str">
        <f t="shared" si="170"/>
        <v/>
      </c>
      <c r="DT166" s="23" t="str">
        <f t="shared" si="171"/>
        <v/>
      </c>
      <c r="DU166" s="23" t="str">
        <f t="shared" si="172"/>
        <v/>
      </c>
      <c r="DV166" s="23" t="str">
        <f t="shared" si="173"/>
        <v/>
      </c>
      <c r="DW166" s="23" t="str">
        <f t="shared" si="174"/>
        <v/>
      </c>
      <c r="DX166" s="23" t="str">
        <f t="shared" si="175"/>
        <v/>
      </c>
      <c r="DY166" s="23" t="str">
        <f t="shared" si="176"/>
        <v/>
      </c>
      <c r="DZ166" s="23" t="str">
        <f t="shared" si="177"/>
        <v/>
      </c>
      <c r="EA166" s="23" t="str">
        <f t="shared" si="178"/>
        <v/>
      </c>
      <c r="EB166" s="23" t="str">
        <f t="shared" si="179"/>
        <v/>
      </c>
      <c r="EC166" s="23" t="str">
        <f t="shared" si="180"/>
        <v/>
      </c>
      <c r="ED166" s="23" t="str">
        <f t="shared" si="181"/>
        <v/>
      </c>
      <c r="EE166" s="23" t="str">
        <f t="shared" si="182"/>
        <v/>
      </c>
    </row>
    <row r="167" spans="1:135" ht="11.25" customHeight="1">
      <c r="A167" s="57" t="s">
        <v>138</v>
      </c>
      <c r="B167" s="57" t="s">
        <v>81</v>
      </c>
      <c r="C167" s="57" t="s">
        <v>160</v>
      </c>
      <c r="D167" s="57"/>
      <c r="E167" s="84">
        <v>1</v>
      </c>
      <c r="G167" s="62">
        <v>27270</v>
      </c>
      <c r="H167" s="62"/>
      <c r="I167" s="48">
        <v>1</v>
      </c>
      <c r="J167" s="65"/>
      <c r="K167" s="32"/>
      <c r="L167" s="48">
        <v>1</v>
      </c>
      <c r="M167" s="42"/>
      <c r="N167" s="32"/>
      <c r="O167" s="20">
        <f t="shared" si="151"/>
        <v>3</v>
      </c>
      <c r="P167" s="20">
        <f t="shared" si="152"/>
        <v>8</v>
      </c>
      <c r="Q167" s="20">
        <f t="shared" si="153"/>
        <v>1974</v>
      </c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DC167" s="23" t="str">
        <f t="shared" si="154"/>
        <v/>
      </c>
      <c r="DD167" s="23" t="str">
        <f t="shared" si="155"/>
        <v/>
      </c>
      <c r="DE167" s="23" t="str">
        <f t="shared" si="156"/>
        <v/>
      </c>
      <c r="DF167" s="23" t="str">
        <f t="shared" si="157"/>
        <v/>
      </c>
      <c r="DG167" s="23" t="str">
        <f t="shared" si="158"/>
        <v/>
      </c>
      <c r="DH167" s="23" t="str">
        <f t="shared" si="159"/>
        <v/>
      </c>
      <c r="DI167" s="23" t="str">
        <f t="shared" si="160"/>
        <v/>
      </c>
      <c r="DJ167" s="23" t="str">
        <f t="shared" si="161"/>
        <v/>
      </c>
      <c r="DK167" s="23" t="str">
        <f t="shared" si="162"/>
        <v/>
      </c>
      <c r="DL167" s="23" t="str">
        <f t="shared" si="163"/>
        <v/>
      </c>
      <c r="DM167" s="23" t="str">
        <f t="shared" si="164"/>
        <v/>
      </c>
      <c r="DN167" s="23" t="str">
        <f t="shared" si="165"/>
        <v/>
      </c>
      <c r="DO167" s="23" t="str">
        <f t="shared" si="166"/>
        <v/>
      </c>
      <c r="DP167" s="23" t="str">
        <f t="shared" si="167"/>
        <v/>
      </c>
      <c r="DQ167" s="23" t="str">
        <f t="shared" si="168"/>
        <v/>
      </c>
      <c r="DR167" s="23" t="str">
        <f t="shared" si="169"/>
        <v/>
      </c>
      <c r="DS167" s="23" t="str">
        <f t="shared" si="170"/>
        <v/>
      </c>
      <c r="DT167" s="23" t="str">
        <f t="shared" si="171"/>
        <v/>
      </c>
      <c r="DU167" s="23" t="str">
        <f t="shared" si="172"/>
        <v/>
      </c>
      <c r="DV167" s="23" t="str">
        <f t="shared" si="173"/>
        <v/>
      </c>
      <c r="DW167" s="23" t="str">
        <f t="shared" si="174"/>
        <v/>
      </c>
      <c r="DX167" s="23" t="str">
        <f t="shared" si="175"/>
        <v/>
      </c>
      <c r="DY167" s="23" t="str">
        <f t="shared" si="176"/>
        <v/>
      </c>
      <c r="DZ167" s="23" t="str">
        <f t="shared" si="177"/>
        <v/>
      </c>
      <c r="EA167" s="23" t="str">
        <f t="shared" si="178"/>
        <v/>
      </c>
      <c r="EB167" s="23" t="str">
        <f t="shared" si="179"/>
        <v/>
      </c>
      <c r="EC167" s="23" t="str">
        <f t="shared" si="180"/>
        <v/>
      </c>
      <c r="ED167" s="23" t="str">
        <f t="shared" si="181"/>
        <v/>
      </c>
      <c r="EE167" s="23" t="str">
        <f t="shared" si="182"/>
        <v/>
      </c>
    </row>
    <row r="168" spans="1:135" ht="11.25" customHeight="1">
      <c r="A168" s="57" t="s">
        <v>138</v>
      </c>
      <c r="B168" s="57" t="s">
        <v>72</v>
      </c>
      <c r="C168" s="57" t="s">
        <v>50</v>
      </c>
      <c r="D168" s="57"/>
      <c r="E168" s="84">
        <v>3</v>
      </c>
      <c r="G168" s="62">
        <v>27274</v>
      </c>
      <c r="H168" s="62"/>
      <c r="I168" s="48">
        <v>1</v>
      </c>
      <c r="J168" s="65"/>
      <c r="K168" s="32"/>
      <c r="L168" s="48">
        <v>1</v>
      </c>
      <c r="M168" s="42"/>
      <c r="N168" s="32"/>
      <c r="O168" s="20">
        <f t="shared" si="151"/>
        <v>1</v>
      </c>
      <c r="P168" s="20">
        <f t="shared" si="152"/>
        <v>9</v>
      </c>
      <c r="Q168" s="20">
        <f t="shared" si="153"/>
        <v>1974</v>
      </c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DC168" s="23" t="str">
        <f t="shared" si="154"/>
        <v/>
      </c>
      <c r="DD168" s="23" t="str">
        <f t="shared" si="155"/>
        <v/>
      </c>
      <c r="DE168" s="23" t="str">
        <f t="shared" si="156"/>
        <v/>
      </c>
      <c r="DF168" s="23" t="str">
        <f t="shared" si="157"/>
        <v/>
      </c>
      <c r="DG168" s="23" t="str">
        <f t="shared" si="158"/>
        <v/>
      </c>
      <c r="DH168" s="23" t="str">
        <f t="shared" si="159"/>
        <v/>
      </c>
      <c r="DI168" s="23" t="str">
        <f t="shared" si="160"/>
        <v/>
      </c>
      <c r="DJ168" s="23" t="str">
        <f t="shared" si="161"/>
        <v/>
      </c>
      <c r="DK168" s="23" t="str">
        <f t="shared" si="162"/>
        <v/>
      </c>
      <c r="DL168" s="23" t="str">
        <f t="shared" si="163"/>
        <v/>
      </c>
      <c r="DM168" s="23" t="str">
        <f t="shared" si="164"/>
        <v/>
      </c>
      <c r="DN168" s="23" t="str">
        <f t="shared" si="165"/>
        <v/>
      </c>
      <c r="DO168" s="23" t="str">
        <f t="shared" si="166"/>
        <v/>
      </c>
      <c r="DP168" s="23" t="str">
        <f t="shared" si="167"/>
        <v/>
      </c>
      <c r="DQ168" s="23" t="str">
        <f t="shared" si="168"/>
        <v/>
      </c>
      <c r="DR168" s="23" t="str">
        <f t="shared" si="169"/>
        <v/>
      </c>
      <c r="DS168" s="23" t="str">
        <f t="shared" si="170"/>
        <v/>
      </c>
      <c r="DT168" s="23" t="str">
        <f t="shared" si="171"/>
        <v/>
      </c>
      <c r="DU168" s="23" t="str">
        <f t="shared" si="172"/>
        <v/>
      </c>
      <c r="DV168" s="23" t="str">
        <f t="shared" si="173"/>
        <v/>
      </c>
      <c r="DW168" s="23" t="str">
        <f t="shared" si="174"/>
        <v/>
      </c>
      <c r="DX168" s="23" t="str">
        <f t="shared" si="175"/>
        <v/>
      </c>
      <c r="DY168" s="23" t="str">
        <f t="shared" si="176"/>
        <v/>
      </c>
      <c r="DZ168" s="23" t="str">
        <f t="shared" si="177"/>
        <v/>
      </c>
      <c r="EA168" s="23" t="str">
        <f t="shared" si="178"/>
        <v/>
      </c>
      <c r="EB168" s="23" t="str">
        <f t="shared" si="179"/>
        <v/>
      </c>
      <c r="EC168" s="23" t="str">
        <f t="shared" si="180"/>
        <v/>
      </c>
      <c r="ED168" s="23" t="str">
        <f t="shared" si="181"/>
        <v/>
      </c>
      <c r="EE168" s="23" t="str">
        <f t="shared" si="182"/>
        <v/>
      </c>
    </row>
    <row r="169" spans="1:135" ht="11.25" customHeight="1">
      <c r="A169" s="57" t="s">
        <v>138</v>
      </c>
      <c r="B169" s="57" t="s">
        <v>81</v>
      </c>
      <c r="C169" s="57" t="s">
        <v>154</v>
      </c>
      <c r="D169" s="57"/>
      <c r="E169" s="84">
        <v>1</v>
      </c>
      <c r="G169" s="62">
        <v>27276</v>
      </c>
      <c r="H169" s="62"/>
      <c r="I169" s="48">
        <v>1</v>
      </c>
      <c r="J169" s="65"/>
      <c r="K169" s="32"/>
      <c r="L169" s="48">
        <v>1</v>
      </c>
      <c r="M169" s="42"/>
      <c r="N169" s="32"/>
      <c r="O169" s="20">
        <f t="shared" si="151"/>
        <v>1</v>
      </c>
      <c r="P169" s="20">
        <f t="shared" si="152"/>
        <v>9</v>
      </c>
      <c r="Q169" s="20">
        <f t="shared" si="153"/>
        <v>1974</v>
      </c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DC169" s="23" t="str">
        <f t="shared" si="154"/>
        <v/>
      </c>
      <c r="DD169" s="23" t="str">
        <f t="shared" si="155"/>
        <v/>
      </c>
      <c r="DE169" s="23" t="str">
        <f t="shared" si="156"/>
        <v/>
      </c>
      <c r="DF169" s="23" t="str">
        <f t="shared" si="157"/>
        <v/>
      </c>
      <c r="DG169" s="23" t="str">
        <f t="shared" si="158"/>
        <v/>
      </c>
      <c r="DH169" s="23" t="str">
        <f t="shared" si="159"/>
        <v/>
      </c>
      <c r="DI169" s="23" t="str">
        <f t="shared" si="160"/>
        <v/>
      </c>
      <c r="DJ169" s="23" t="str">
        <f t="shared" si="161"/>
        <v/>
      </c>
      <c r="DK169" s="23" t="str">
        <f t="shared" si="162"/>
        <v/>
      </c>
      <c r="DL169" s="23" t="str">
        <f t="shared" si="163"/>
        <v/>
      </c>
      <c r="DM169" s="23" t="str">
        <f t="shared" si="164"/>
        <v/>
      </c>
      <c r="DN169" s="23" t="str">
        <f t="shared" si="165"/>
        <v/>
      </c>
      <c r="DO169" s="23" t="str">
        <f t="shared" si="166"/>
        <v/>
      </c>
      <c r="DP169" s="23" t="str">
        <f t="shared" si="167"/>
        <v/>
      </c>
      <c r="DQ169" s="23" t="str">
        <f t="shared" si="168"/>
        <v/>
      </c>
      <c r="DR169" s="23" t="str">
        <f t="shared" si="169"/>
        <v/>
      </c>
      <c r="DS169" s="23" t="str">
        <f t="shared" si="170"/>
        <v/>
      </c>
      <c r="DT169" s="23" t="str">
        <f t="shared" si="171"/>
        <v/>
      </c>
      <c r="DU169" s="23" t="str">
        <f t="shared" si="172"/>
        <v/>
      </c>
      <c r="DV169" s="23" t="str">
        <f t="shared" si="173"/>
        <v/>
      </c>
      <c r="DW169" s="23" t="str">
        <f t="shared" si="174"/>
        <v/>
      </c>
      <c r="DX169" s="23" t="str">
        <f t="shared" si="175"/>
        <v/>
      </c>
      <c r="DY169" s="23" t="str">
        <f t="shared" si="176"/>
        <v/>
      </c>
      <c r="DZ169" s="23" t="str">
        <f t="shared" si="177"/>
        <v/>
      </c>
      <c r="EA169" s="23" t="str">
        <f t="shared" si="178"/>
        <v/>
      </c>
      <c r="EB169" s="23" t="str">
        <f t="shared" si="179"/>
        <v/>
      </c>
      <c r="EC169" s="23" t="str">
        <f t="shared" si="180"/>
        <v/>
      </c>
      <c r="ED169" s="23" t="str">
        <f t="shared" si="181"/>
        <v/>
      </c>
      <c r="EE169" s="23" t="str">
        <f t="shared" si="182"/>
        <v/>
      </c>
    </row>
    <row r="170" spans="1:135" ht="11.25" customHeight="1">
      <c r="A170" s="57" t="s">
        <v>138</v>
      </c>
      <c r="B170" s="57" t="s">
        <v>72</v>
      </c>
      <c r="C170" s="57" t="s">
        <v>50</v>
      </c>
      <c r="D170" s="57"/>
      <c r="E170" s="84">
        <v>3</v>
      </c>
      <c r="G170" s="62">
        <v>27277</v>
      </c>
      <c r="H170" s="62"/>
      <c r="I170" s="48">
        <v>1</v>
      </c>
      <c r="J170" s="65"/>
      <c r="K170" s="32"/>
      <c r="L170" s="48">
        <v>1</v>
      </c>
      <c r="M170" s="42"/>
      <c r="N170" s="32"/>
      <c r="O170" s="20">
        <f t="shared" si="151"/>
        <v>1</v>
      </c>
      <c r="P170" s="20">
        <f t="shared" si="152"/>
        <v>9</v>
      </c>
      <c r="Q170" s="20">
        <f t="shared" si="153"/>
        <v>1974</v>
      </c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DC170" s="23" t="str">
        <f t="shared" si="154"/>
        <v/>
      </c>
      <c r="DD170" s="23" t="str">
        <f t="shared" si="155"/>
        <v/>
      </c>
      <c r="DE170" s="23" t="str">
        <f t="shared" si="156"/>
        <v/>
      </c>
      <c r="DF170" s="23" t="str">
        <f t="shared" si="157"/>
        <v/>
      </c>
      <c r="DG170" s="23" t="str">
        <f t="shared" si="158"/>
        <v/>
      </c>
      <c r="DH170" s="23" t="str">
        <f t="shared" si="159"/>
        <v/>
      </c>
      <c r="DI170" s="23" t="str">
        <f t="shared" si="160"/>
        <v/>
      </c>
      <c r="DJ170" s="23" t="str">
        <f t="shared" si="161"/>
        <v/>
      </c>
      <c r="DK170" s="23" t="str">
        <f t="shared" si="162"/>
        <v/>
      </c>
      <c r="DL170" s="23" t="str">
        <f t="shared" si="163"/>
        <v/>
      </c>
      <c r="DM170" s="23" t="str">
        <f t="shared" si="164"/>
        <v/>
      </c>
      <c r="DN170" s="23" t="str">
        <f t="shared" si="165"/>
        <v/>
      </c>
      <c r="DO170" s="23" t="str">
        <f t="shared" si="166"/>
        <v/>
      </c>
      <c r="DP170" s="23" t="str">
        <f t="shared" si="167"/>
        <v/>
      </c>
      <c r="DQ170" s="23" t="str">
        <f t="shared" si="168"/>
        <v/>
      </c>
      <c r="DR170" s="23" t="str">
        <f t="shared" si="169"/>
        <v/>
      </c>
      <c r="DS170" s="23" t="str">
        <f t="shared" si="170"/>
        <v/>
      </c>
      <c r="DT170" s="23" t="str">
        <f t="shared" si="171"/>
        <v/>
      </c>
      <c r="DU170" s="23" t="str">
        <f t="shared" si="172"/>
        <v/>
      </c>
      <c r="DV170" s="23" t="str">
        <f t="shared" si="173"/>
        <v/>
      </c>
      <c r="DW170" s="23" t="str">
        <f t="shared" si="174"/>
        <v/>
      </c>
      <c r="DX170" s="23" t="str">
        <f t="shared" si="175"/>
        <v/>
      </c>
      <c r="DY170" s="23" t="str">
        <f t="shared" si="176"/>
        <v/>
      </c>
      <c r="DZ170" s="23" t="str">
        <f t="shared" si="177"/>
        <v/>
      </c>
      <c r="EA170" s="23" t="str">
        <f t="shared" si="178"/>
        <v/>
      </c>
      <c r="EB170" s="23" t="str">
        <f t="shared" si="179"/>
        <v/>
      </c>
      <c r="EC170" s="23" t="str">
        <f t="shared" si="180"/>
        <v/>
      </c>
      <c r="ED170" s="23" t="str">
        <f t="shared" si="181"/>
        <v/>
      </c>
      <c r="EE170" s="23" t="str">
        <f t="shared" si="182"/>
        <v/>
      </c>
    </row>
    <row r="171" spans="1:135" ht="11.25" customHeight="1">
      <c r="A171" s="57" t="s">
        <v>138</v>
      </c>
      <c r="B171" s="57" t="s">
        <v>81</v>
      </c>
      <c r="C171" s="57" t="s">
        <v>154</v>
      </c>
      <c r="D171" s="57"/>
      <c r="E171" s="84">
        <v>1</v>
      </c>
      <c r="G171" s="62">
        <v>27277</v>
      </c>
      <c r="H171" s="62"/>
      <c r="I171" s="48">
        <v>1</v>
      </c>
      <c r="J171" s="65"/>
      <c r="K171" s="32"/>
      <c r="L171" s="48">
        <v>1</v>
      </c>
      <c r="M171" s="42"/>
      <c r="N171" s="32"/>
      <c r="O171" s="20">
        <f t="shared" si="151"/>
        <v>1</v>
      </c>
      <c r="P171" s="20">
        <f t="shared" si="152"/>
        <v>9</v>
      </c>
      <c r="Q171" s="20">
        <f t="shared" si="153"/>
        <v>1974</v>
      </c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DC171" s="23" t="str">
        <f t="shared" si="154"/>
        <v/>
      </c>
      <c r="DD171" s="23" t="str">
        <f t="shared" si="155"/>
        <v/>
      </c>
      <c r="DE171" s="23" t="str">
        <f t="shared" si="156"/>
        <v/>
      </c>
      <c r="DF171" s="23" t="str">
        <f t="shared" si="157"/>
        <v/>
      </c>
      <c r="DG171" s="23" t="str">
        <f t="shared" si="158"/>
        <v/>
      </c>
      <c r="DH171" s="23" t="str">
        <f t="shared" si="159"/>
        <v/>
      </c>
      <c r="DI171" s="23" t="str">
        <f t="shared" si="160"/>
        <v/>
      </c>
      <c r="DJ171" s="23" t="str">
        <f t="shared" si="161"/>
        <v/>
      </c>
      <c r="DK171" s="23" t="str">
        <f t="shared" si="162"/>
        <v/>
      </c>
      <c r="DL171" s="23" t="str">
        <f t="shared" si="163"/>
        <v/>
      </c>
      <c r="DM171" s="23" t="str">
        <f t="shared" si="164"/>
        <v/>
      </c>
      <c r="DN171" s="23" t="str">
        <f t="shared" si="165"/>
        <v/>
      </c>
      <c r="DO171" s="23" t="str">
        <f t="shared" si="166"/>
        <v/>
      </c>
      <c r="DP171" s="23" t="str">
        <f t="shared" si="167"/>
        <v/>
      </c>
      <c r="DQ171" s="23" t="str">
        <f t="shared" si="168"/>
        <v/>
      </c>
      <c r="DR171" s="23" t="str">
        <f t="shared" si="169"/>
        <v/>
      </c>
      <c r="DS171" s="23" t="str">
        <f t="shared" si="170"/>
        <v/>
      </c>
      <c r="DT171" s="23" t="str">
        <f t="shared" si="171"/>
        <v/>
      </c>
      <c r="DU171" s="23" t="str">
        <f t="shared" si="172"/>
        <v/>
      </c>
      <c r="DV171" s="23" t="str">
        <f t="shared" si="173"/>
        <v/>
      </c>
      <c r="DW171" s="23" t="str">
        <f t="shared" si="174"/>
        <v/>
      </c>
      <c r="DX171" s="23" t="str">
        <f t="shared" si="175"/>
        <v/>
      </c>
      <c r="DY171" s="23" t="str">
        <f t="shared" si="176"/>
        <v/>
      </c>
      <c r="DZ171" s="23" t="str">
        <f t="shared" si="177"/>
        <v/>
      </c>
      <c r="EA171" s="23" t="str">
        <f t="shared" si="178"/>
        <v/>
      </c>
      <c r="EB171" s="23" t="str">
        <f t="shared" si="179"/>
        <v/>
      </c>
      <c r="EC171" s="23" t="str">
        <f t="shared" si="180"/>
        <v/>
      </c>
      <c r="ED171" s="23" t="str">
        <f t="shared" si="181"/>
        <v/>
      </c>
      <c r="EE171" s="23" t="str">
        <f t="shared" si="182"/>
        <v/>
      </c>
    </row>
    <row r="172" spans="1:135" ht="11.25" customHeight="1">
      <c r="A172" s="57" t="s">
        <v>138</v>
      </c>
      <c r="B172" s="57" t="s">
        <v>72</v>
      </c>
      <c r="C172" s="57" t="s">
        <v>50</v>
      </c>
      <c r="D172" s="57"/>
      <c r="E172" s="84">
        <v>1</v>
      </c>
      <c r="G172" s="62">
        <v>27283</v>
      </c>
      <c r="H172" s="62"/>
      <c r="I172" s="48">
        <v>1</v>
      </c>
      <c r="J172" s="65"/>
      <c r="K172" s="32"/>
      <c r="L172" s="48">
        <v>1</v>
      </c>
      <c r="M172" s="42"/>
      <c r="N172" s="32"/>
      <c r="O172" s="20">
        <f t="shared" si="151"/>
        <v>2</v>
      </c>
      <c r="P172" s="20">
        <f t="shared" si="152"/>
        <v>9</v>
      </c>
      <c r="Q172" s="20">
        <f t="shared" si="153"/>
        <v>1974</v>
      </c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DC172" s="23" t="str">
        <f t="shared" si="154"/>
        <v/>
      </c>
      <c r="DD172" s="23" t="str">
        <f t="shared" si="155"/>
        <v/>
      </c>
      <c r="DE172" s="23" t="str">
        <f t="shared" si="156"/>
        <v/>
      </c>
      <c r="DF172" s="23" t="str">
        <f t="shared" si="157"/>
        <v/>
      </c>
      <c r="DG172" s="23" t="str">
        <f t="shared" si="158"/>
        <v/>
      </c>
      <c r="DH172" s="23" t="str">
        <f t="shared" si="159"/>
        <v/>
      </c>
      <c r="DI172" s="23" t="str">
        <f t="shared" si="160"/>
        <v/>
      </c>
      <c r="DJ172" s="23" t="str">
        <f t="shared" si="161"/>
        <v/>
      </c>
      <c r="DK172" s="23" t="str">
        <f t="shared" si="162"/>
        <v/>
      </c>
      <c r="DL172" s="23" t="str">
        <f t="shared" si="163"/>
        <v/>
      </c>
      <c r="DM172" s="23" t="str">
        <f t="shared" si="164"/>
        <v/>
      </c>
      <c r="DN172" s="23" t="str">
        <f t="shared" si="165"/>
        <v/>
      </c>
      <c r="DO172" s="23" t="str">
        <f t="shared" si="166"/>
        <v/>
      </c>
      <c r="DP172" s="23" t="str">
        <f t="shared" si="167"/>
        <v/>
      </c>
      <c r="DQ172" s="23" t="str">
        <f t="shared" si="168"/>
        <v/>
      </c>
      <c r="DR172" s="23" t="str">
        <f t="shared" si="169"/>
        <v/>
      </c>
      <c r="DS172" s="23" t="str">
        <f t="shared" si="170"/>
        <v/>
      </c>
      <c r="DT172" s="23" t="str">
        <f t="shared" si="171"/>
        <v/>
      </c>
      <c r="DU172" s="23" t="str">
        <f t="shared" si="172"/>
        <v/>
      </c>
      <c r="DV172" s="23" t="str">
        <f t="shared" si="173"/>
        <v/>
      </c>
      <c r="DW172" s="23" t="str">
        <f t="shared" si="174"/>
        <v/>
      </c>
      <c r="DX172" s="23" t="str">
        <f t="shared" si="175"/>
        <v/>
      </c>
      <c r="DY172" s="23" t="str">
        <f t="shared" si="176"/>
        <v/>
      </c>
      <c r="DZ172" s="23" t="str">
        <f t="shared" si="177"/>
        <v/>
      </c>
      <c r="EA172" s="23" t="str">
        <f t="shared" si="178"/>
        <v/>
      </c>
      <c r="EB172" s="23" t="str">
        <f t="shared" si="179"/>
        <v/>
      </c>
      <c r="EC172" s="23" t="str">
        <f t="shared" si="180"/>
        <v/>
      </c>
      <c r="ED172" s="23" t="str">
        <f t="shared" si="181"/>
        <v/>
      </c>
      <c r="EE172" s="23" t="str">
        <f t="shared" si="182"/>
        <v/>
      </c>
    </row>
    <row r="173" spans="1:135" ht="11.25" customHeight="1">
      <c r="A173" s="57" t="s">
        <v>138</v>
      </c>
      <c r="B173" s="57" t="s">
        <v>81</v>
      </c>
      <c r="C173" s="57" t="s">
        <v>160</v>
      </c>
      <c r="D173" s="57"/>
      <c r="E173" s="84">
        <v>1</v>
      </c>
      <c r="G173" s="62">
        <v>27285</v>
      </c>
      <c r="H173" s="62"/>
      <c r="I173" s="48">
        <v>1</v>
      </c>
      <c r="J173" s="65"/>
      <c r="K173" s="32"/>
      <c r="L173" s="48">
        <v>1</v>
      </c>
      <c r="M173" s="42"/>
      <c r="N173" s="32"/>
      <c r="O173" s="20">
        <f t="shared" si="151"/>
        <v>2</v>
      </c>
      <c r="P173" s="20">
        <f t="shared" si="152"/>
        <v>9</v>
      </c>
      <c r="Q173" s="20">
        <f t="shared" si="153"/>
        <v>1974</v>
      </c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DC173" s="23" t="str">
        <f t="shared" si="154"/>
        <v/>
      </c>
      <c r="DD173" s="23" t="str">
        <f t="shared" si="155"/>
        <v/>
      </c>
      <c r="DE173" s="23" t="str">
        <f t="shared" si="156"/>
        <v/>
      </c>
      <c r="DF173" s="23" t="str">
        <f t="shared" si="157"/>
        <v/>
      </c>
      <c r="DG173" s="23" t="str">
        <f t="shared" si="158"/>
        <v/>
      </c>
      <c r="DH173" s="23" t="str">
        <f t="shared" si="159"/>
        <v/>
      </c>
      <c r="DI173" s="23" t="str">
        <f t="shared" si="160"/>
        <v/>
      </c>
      <c r="DJ173" s="23" t="str">
        <f t="shared" si="161"/>
        <v/>
      </c>
      <c r="DK173" s="23" t="str">
        <f t="shared" si="162"/>
        <v/>
      </c>
      <c r="DL173" s="23" t="str">
        <f t="shared" si="163"/>
        <v/>
      </c>
      <c r="DM173" s="23" t="str">
        <f t="shared" si="164"/>
        <v/>
      </c>
      <c r="DN173" s="23" t="str">
        <f t="shared" si="165"/>
        <v/>
      </c>
      <c r="DO173" s="23" t="str">
        <f t="shared" si="166"/>
        <v/>
      </c>
      <c r="DP173" s="23" t="str">
        <f t="shared" si="167"/>
        <v/>
      </c>
      <c r="DQ173" s="23" t="str">
        <f t="shared" si="168"/>
        <v/>
      </c>
      <c r="DR173" s="23" t="str">
        <f t="shared" si="169"/>
        <v/>
      </c>
      <c r="DS173" s="23" t="str">
        <f t="shared" si="170"/>
        <v/>
      </c>
      <c r="DT173" s="23" t="str">
        <f t="shared" si="171"/>
        <v/>
      </c>
      <c r="DU173" s="23" t="str">
        <f t="shared" si="172"/>
        <v/>
      </c>
      <c r="DV173" s="23" t="str">
        <f t="shared" si="173"/>
        <v/>
      </c>
      <c r="DW173" s="23" t="str">
        <f t="shared" si="174"/>
        <v/>
      </c>
      <c r="DX173" s="23" t="str">
        <f t="shared" si="175"/>
        <v/>
      </c>
      <c r="DY173" s="23" t="str">
        <f t="shared" si="176"/>
        <v/>
      </c>
      <c r="DZ173" s="23" t="str">
        <f t="shared" si="177"/>
        <v/>
      </c>
      <c r="EA173" s="23" t="str">
        <f t="shared" si="178"/>
        <v/>
      </c>
      <c r="EB173" s="23" t="str">
        <f t="shared" si="179"/>
        <v/>
      </c>
      <c r="EC173" s="23" t="str">
        <f t="shared" si="180"/>
        <v/>
      </c>
      <c r="ED173" s="23" t="str">
        <f t="shared" si="181"/>
        <v/>
      </c>
      <c r="EE173" s="23" t="str">
        <f t="shared" si="182"/>
        <v/>
      </c>
    </row>
    <row r="174" spans="1:135" ht="11.25" customHeight="1">
      <c r="A174" s="57" t="s">
        <v>138</v>
      </c>
      <c r="B174" s="57" t="s">
        <v>74</v>
      </c>
      <c r="C174" s="57" t="s">
        <v>51</v>
      </c>
      <c r="D174" s="57"/>
      <c r="E174" s="84">
        <v>1</v>
      </c>
      <c r="G174" s="35">
        <v>27522</v>
      </c>
      <c r="H174" s="35"/>
      <c r="I174" s="48">
        <v>1</v>
      </c>
      <c r="J174" s="56"/>
      <c r="K174" s="57"/>
      <c r="L174" s="48">
        <v>1</v>
      </c>
      <c r="M174" s="63"/>
      <c r="N174" s="57"/>
      <c r="O174" s="20">
        <f t="shared" si="151"/>
        <v>1</v>
      </c>
      <c r="P174" s="20">
        <f t="shared" si="152"/>
        <v>5</v>
      </c>
      <c r="Q174" s="20">
        <f t="shared" si="153"/>
        <v>1975</v>
      </c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DC174" s="23" t="str">
        <f t="shared" si="154"/>
        <v/>
      </c>
      <c r="DD174" s="23" t="str">
        <f t="shared" si="155"/>
        <v/>
      </c>
      <c r="DE174" s="23" t="str">
        <f t="shared" si="156"/>
        <v/>
      </c>
      <c r="DF174" s="23" t="str">
        <f t="shared" si="157"/>
        <v/>
      </c>
      <c r="DG174" s="23" t="str">
        <f t="shared" si="158"/>
        <v/>
      </c>
      <c r="DH174" s="23" t="str">
        <f t="shared" si="159"/>
        <v/>
      </c>
      <c r="DI174" s="23" t="str">
        <f t="shared" si="160"/>
        <v/>
      </c>
      <c r="DJ174" s="23" t="str">
        <f t="shared" si="161"/>
        <v/>
      </c>
      <c r="DK174" s="23" t="str">
        <f t="shared" si="162"/>
        <v/>
      </c>
      <c r="DL174" s="23" t="str">
        <f t="shared" si="163"/>
        <v/>
      </c>
      <c r="DM174" s="23" t="str">
        <f t="shared" si="164"/>
        <v/>
      </c>
      <c r="DN174" s="23" t="str">
        <f t="shared" si="165"/>
        <v/>
      </c>
      <c r="DO174" s="23" t="str">
        <f t="shared" si="166"/>
        <v/>
      </c>
      <c r="DP174" s="23" t="str">
        <f t="shared" si="167"/>
        <v/>
      </c>
      <c r="DQ174" s="23" t="str">
        <f t="shared" si="168"/>
        <v/>
      </c>
      <c r="DR174" s="23" t="str">
        <f t="shared" si="169"/>
        <v/>
      </c>
      <c r="DS174" s="23" t="str">
        <f t="shared" si="170"/>
        <v/>
      </c>
      <c r="DT174" s="23" t="str">
        <f t="shared" si="171"/>
        <v/>
      </c>
      <c r="DU174" s="23" t="str">
        <f t="shared" si="172"/>
        <v/>
      </c>
      <c r="DV174" s="23" t="str">
        <f t="shared" si="173"/>
        <v/>
      </c>
      <c r="DW174" s="23" t="str">
        <f t="shared" si="174"/>
        <v/>
      </c>
      <c r="DX174" s="23" t="str">
        <f t="shared" si="175"/>
        <v/>
      </c>
      <c r="DY174" s="23" t="str">
        <f t="shared" si="176"/>
        <v/>
      </c>
      <c r="DZ174" s="23" t="str">
        <f t="shared" si="177"/>
        <v/>
      </c>
      <c r="EA174" s="23" t="str">
        <f t="shared" si="178"/>
        <v/>
      </c>
      <c r="EB174" s="23" t="str">
        <f t="shared" si="179"/>
        <v/>
      </c>
      <c r="EC174" s="23" t="str">
        <f t="shared" si="180"/>
        <v/>
      </c>
      <c r="ED174" s="23" t="str">
        <f t="shared" si="181"/>
        <v/>
      </c>
      <c r="EE174" s="23" t="str">
        <f t="shared" si="182"/>
        <v/>
      </c>
    </row>
    <row r="175" spans="1:135" ht="11.25" customHeight="1">
      <c r="A175" s="57" t="s">
        <v>138</v>
      </c>
      <c r="B175" s="57" t="s">
        <v>74</v>
      </c>
      <c r="C175" s="57" t="s">
        <v>51</v>
      </c>
      <c r="D175" s="57"/>
      <c r="E175" s="84">
        <v>1</v>
      </c>
      <c r="G175" s="35">
        <v>27527</v>
      </c>
      <c r="H175" s="35"/>
      <c r="I175" s="48">
        <v>1</v>
      </c>
      <c r="J175" s="56"/>
      <c r="K175" s="57"/>
      <c r="L175" s="48">
        <v>1</v>
      </c>
      <c r="M175" s="63"/>
      <c r="N175" s="57"/>
      <c r="O175" s="20">
        <f t="shared" si="151"/>
        <v>2</v>
      </c>
      <c r="P175" s="20">
        <f t="shared" si="152"/>
        <v>5</v>
      </c>
      <c r="Q175" s="20">
        <f t="shared" si="153"/>
        <v>1975</v>
      </c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DC175" s="23" t="str">
        <f t="shared" si="154"/>
        <v/>
      </c>
      <c r="DD175" s="23" t="str">
        <f t="shared" si="155"/>
        <v/>
      </c>
      <c r="DE175" s="23" t="str">
        <f t="shared" si="156"/>
        <v/>
      </c>
      <c r="DF175" s="23" t="str">
        <f t="shared" si="157"/>
        <v/>
      </c>
      <c r="DG175" s="23" t="str">
        <f t="shared" si="158"/>
        <v/>
      </c>
      <c r="DH175" s="23" t="str">
        <f t="shared" si="159"/>
        <v/>
      </c>
      <c r="DI175" s="23" t="str">
        <f t="shared" si="160"/>
        <v/>
      </c>
      <c r="DJ175" s="23" t="str">
        <f t="shared" si="161"/>
        <v/>
      </c>
      <c r="DK175" s="23" t="str">
        <f t="shared" si="162"/>
        <v/>
      </c>
      <c r="DL175" s="23" t="str">
        <f t="shared" si="163"/>
        <v/>
      </c>
      <c r="DM175" s="23" t="str">
        <f t="shared" si="164"/>
        <v/>
      </c>
      <c r="DN175" s="23" t="str">
        <f t="shared" si="165"/>
        <v/>
      </c>
      <c r="DO175" s="23" t="str">
        <f t="shared" si="166"/>
        <v/>
      </c>
      <c r="DP175" s="23" t="str">
        <f t="shared" si="167"/>
        <v/>
      </c>
      <c r="DQ175" s="23" t="str">
        <f t="shared" si="168"/>
        <v/>
      </c>
      <c r="DR175" s="23" t="str">
        <f t="shared" si="169"/>
        <v/>
      </c>
      <c r="DS175" s="23" t="str">
        <f t="shared" si="170"/>
        <v/>
      </c>
      <c r="DT175" s="23" t="str">
        <f t="shared" si="171"/>
        <v/>
      </c>
      <c r="DU175" s="23" t="str">
        <f t="shared" si="172"/>
        <v/>
      </c>
      <c r="DV175" s="23" t="str">
        <f t="shared" si="173"/>
        <v/>
      </c>
      <c r="DW175" s="23" t="str">
        <f t="shared" si="174"/>
        <v/>
      </c>
      <c r="DX175" s="23" t="str">
        <f t="shared" si="175"/>
        <v/>
      </c>
      <c r="DY175" s="23" t="str">
        <f t="shared" si="176"/>
        <v/>
      </c>
      <c r="DZ175" s="23" t="str">
        <f t="shared" si="177"/>
        <v/>
      </c>
      <c r="EA175" s="23" t="str">
        <f t="shared" si="178"/>
        <v/>
      </c>
      <c r="EB175" s="23" t="str">
        <f t="shared" si="179"/>
        <v/>
      </c>
      <c r="EC175" s="23" t="str">
        <f t="shared" si="180"/>
        <v/>
      </c>
      <c r="ED175" s="23" t="str">
        <f t="shared" si="181"/>
        <v/>
      </c>
      <c r="EE175" s="23" t="str">
        <f t="shared" si="182"/>
        <v/>
      </c>
    </row>
    <row r="176" spans="1:135" ht="11.25" customHeight="1">
      <c r="A176" s="57" t="s">
        <v>138</v>
      </c>
      <c r="B176" s="57" t="s">
        <v>72</v>
      </c>
      <c r="C176" s="57" t="s">
        <v>50</v>
      </c>
      <c r="D176" s="57"/>
      <c r="E176" s="84">
        <v>1</v>
      </c>
      <c r="G176" s="62">
        <v>27528</v>
      </c>
      <c r="H176" s="62"/>
      <c r="I176" s="48">
        <v>1</v>
      </c>
      <c r="J176" s="65"/>
      <c r="K176" s="32"/>
      <c r="L176" s="48">
        <v>1</v>
      </c>
      <c r="M176" s="42"/>
      <c r="N176" s="32"/>
      <c r="O176" s="20">
        <f t="shared" si="151"/>
        <v>2</v>
      </c>
      <c r="P176" s="20">
        <f t="shared" si="152"/>
        <v>5</v>
      </c>
      <c r="Q176" s="20">
        <f t="shared" si="153"/>
        <v>1975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DC176" s="23" t="str">
        <f t="shared" si="154"/>
        <v/>
      </c>
      <c r="DD176" s="23" t="str">
        <f t="shared" si="155"/>
        <v/>
      </c>
      <c r="DE176" s="23" t="str">
        <f t="shared" si="156"/>
        <v/>
      </c>
      <c r="DF176" s="23" t="str">
        <f t="shared" si="157"/>
        <v/>
      </c>
      <c r="DG176" s="23" t="str">
        <f t="shared" si="158"/>
        <v/>
      </c>
      <c r="DH176" s="23" t="str">
        <f t="shared" si="159"/>
        <v/>
      </c>
      <c r="DI176" s="23" t="str">
        <f t="shared" si="160"/>
        <v/>
      </c>
      <c r="DJ176" s="23" t="str">
        <f t="shared" si="161"/>
        <v/>
      </c>
      <c r="DK176" s="23" t="str">
        <f t="shared" si="162"/>
        <v/>
      </c>
      <c r="DL176" s="23" t="str">
        <f t="shared" si="163"/>
        <v/>
      </c>
      <c r="DM176" s="23" t="str">
        <f t="shared" si="164"/>
        <v/>
      </c>
      <c r="DN176" s="23" t="str">
        <f t="shared" si="165"/>
        <v/>
      </c>
      <c r="DO176" s="23" t="str">
        <f t="shared" si="166"/>
        <v/>
      </c>
      <c r="DP176" s="23" t="str">
        <f t="shared" si="167"/>
        <v/>
      </c>
      <c r="DQ176" s="23" t="str">
        <f t="shared" si="168"/>
        <v/>
      </c>
      <c r="DR176" s="23" t="str">
        <f t="shared" si="169"/>
        <v/>
      </c>
      <c r="DS176" s="23" t="str">
        <f t="shared" si="170"/>
        <v/>
      </c>
      <c r="DT176" s="23" t="str">
        <f t="shared" si="171"/>
        <v/>
      </c>
      <c r="DU176" s="23" t="str">
        <f t="shared" si="172"/>
        <v/>
      </c>
      <c r="DV176" s="23" t="str">
        <f t="shared" si="173"/>
        <v/>
      </c>
      <c r="DW176" s="23" t="str">
        <f t="shared" si="174"/>
        <v/>
      </c>
      <c r="DX176" s="23" t="str">
        <f t="shared" si="175"/>
        <v/>
      </c>
      <c r="DY176" s="23" t="str">
        <f t="shared" si="176"/>
        <v/>
      </c>
      <c r="DZ176" s="23" t="str">
        <f t="shared" si="177"/>
        <v/>
      </c>
      <c r="EA176" s="23" t="str">
        <f t="shared" si="178"/>
        <v/>
      </c>
      <c r="EB176" s="23" t="str">
        <f t="shared" si="179"/>
        <v/>
      </c>
      <c r="EC176" s="23" t="str">
        <f t="shared" si="180"/>
        <v/>
      </c>
      <c r="ED176" s="23" t="str">
        <f t="shared" si="181"/>
        <v/>
      </c>
      <c r="EE176" s="23" t="str">
        <f t="shared" si="182"/>
        <v/>
      </c>
    </row>
    <row r="177" spans="1:17" ht="11.25" customHeight="1">
      <c r="A177" s="57" t="s">
        <v>138</v>
      </c>
      <c r="B177" s="57" t="s">
        <v>81</v>
      </c>
      <c r="C177" s="57" t="s">
        <v>154</v>
      </c>
      <c r="D177" s="57"/>
      <c r="E177" s="84">
        <v>1</v>
      </c>
      <c r="G177" s="62">
        <v>27530</v>
      </c>
      <c r="H177" s="62"/>
      <c r="I177" s="48">
        <v>1</v>
      </c>
      <c r="J177" s="65"/>
      <c r="K177" s="32"/>
      <c r="L177" s="48">
        <v>1</v>
      </c>
      <c r="M177" s="42"/>
      <c r="N177" s="32"/>
      <c r="O177" s="20">
        <f t="shared" si="151"/>
        <v>2</v>
      </c>
      <c r="P177" s="20">
        <f t="shared" si="152"/>
        <v>5</v>
      </c>
      <c r="Q177" s="20">
        <f t="shared" si="153"/>
        <v>1975</v>
      </c>
    </row>
    <row r="178" spans="1:17" ht="11.25" customHeight="1">
      <c r="A178" s="21" t="s">
        <v>138</v>
      </c>
      <c r="B178" s="21" t="s">
        <v>79</v>
      </c>
      <c r="C178" s="21" t="s">
        <v>143</v>
      </c>
      <c r="D178" s="21"/>
      <c r="E178" s="20">
        <v>1</v>
      </c>
      <c r="F178" s="90"/>
      <c r="G178" s="35">
        <v>27534</v>
      </c>
      <c r="H178" s="35"/>
      <c r="I178" s="48">
        <v>1</v>
      </c>
      <c r="J178" s="56"/>
      <c r="K178" s="21"/>
      <c r="L178" s="48">
        <v>1</v>
      </c>
      <c r="M178" s="43"/>
      <c r="N178" s="21"/>
      <c r="O178" s="20">
        <f t="shared" si="151"/>
        <v>2</v>
      </c>
      <c r="P178" s="20">
        <f t="shared" si="152"/>
        <v>5</v>
      </c>
      <c r="Q178" s="20">
        <f t="shared" si="153"/>
        <v>1975</v>
      </c>
    </row>
    <row r="179" spans="1:17" ht="11.25" customHeight="1">
      <c r="A179" s="57" t="s">
        <v>138</v>
      </c>
      <c r="B179" s="57" t="s">
        <v>72</v>
      </c>
      <c r="C179" s="57" t="s">
        <v>50</v>
      </c>
      <c r="D179" s="57"/>
      <c r="E179" s="84">
        <v>1</v>
      </c>
      <c r="G179" s="62">
        <v>27541</v>
      </c>
      <c r="H179" s="62"/>
      <c r="I179" s="48">
        <v>1</v>
      </c>
      <c r="J179" s="65"/>
      <c r="K179" s="32"/>
      <c r="L179" s="48">
        <v>1</v>
      </c>
      <c r="M179" s="42"/>
      <c r="N179" s="32"/>
      <c r="O179" s="20">
        <f t="shared" si="151"/>
        <v>3</v>
      </c>
      <c r="P179" s="20">
        <f t="shared" si="152"/>
        <v>5</v>
      </c>
      <c r="Q179" s="20">
        <f t="shared" si="153"/>
        <v>1975</v>
      </c>
    </row>
    <row r="180" spans="1:17" ht="11.25" customHeight="1">
      <c r="A180" s="57" t="s">
        <v>138</v>
      </c>
      <c r="B180" s="57" t="s">
        <v>74</v>
      </c>
      <c r="C180" s="57" t="s">
        <v>51</v>
      </c>
      <c r="D180" s="57"/>
      <c r="E180" s="84">
        <v>1</v>
      </c>
      <c r="G180" s="35">
        <v>27644</v>
      </c>
      <c r="H180" s="35"/>
      <c r="I180" s="48">
        <v>1</v>
      </c>
      <c r="J180" s="56"/>
      <c r="K180" s="57"/>
      <c r="L180" s="48">
        <v>1</v>
      </c>
      <c r="M180" s="63"/>
      <c r="N180" s="57"/>
      <c r="O180" s="20">
        <f t="shared" si="151"/>
        <v>1</v>
      </c>
      <c r="P180" s="20">
        <f t="shared" si="152"/>
        <v>9</v>
      </c>
      <c r="Q180" s="20">
        <f t="shared" si="153"/>
        <v>1975</v>
      </c>
    </row>
    <row r="181" spans="1:17" ht="11.25" customHeight="1">
      <c r="A181" s="57" t="s">
        <v>138</v>
      </c>
      <c r="B181" s="57" t="s">
        <v>81</v>
      </c>
      <c r="C181" s="57" t="s">
        <v>160</v>
      </c>
      <c r="D181" s="57"/>
      <c r="E181" s="84">
        <v>1</v>
      </c>
      <c r="G181" s="62">
        <v>27657</v>
      </c>
      <c r="H181" s="62"/>
      <c r="I181" s="48">
        <v>1</v>
      </c>
      <c r="J181" s="65"/>
      <c r="K181" s="32"/>
      <c r="L181" s="48">
        <v>1</v>
      </c>
      <c r="M181" s="42"/>
      <c r="N181" s="32"/>
      <c r="O181" s="20">
        <f t="shared" si="151"/>
        <v>2</v>
      </c>
      <c r="P181" s="20">
        <f t="shared" si="152"/>
        <v>9</v>
      </c>
      <c r="Q181" s="20">
        <f t="shared" si="153"/>
        <v>1975</v>
      </c>
    </row>
    <row r="182" spans="1:17" ht="11.25" customHeight="1">
      <c r="A182" s="57" t="s">
        <v>138</v>
      </c>
      <c r="B182" s="57" t="s">
        <v>72</v>
      </c>
      <c r="C182" s="57" t="s">
        <v>50</v>
      </c>
      <c r="D182" s="57"/>
      <c r="E182" s="84">
        <v>1</v>
      </c>
      <c r="G182" s="62">
        <v>27892</v>
      </c>
      <c r="H182" s="62"/>
      <c r="I182" s="48">
        <v>1</v>
      </c>
      <c r="J182" s="65"/>
      <c r="K182" s="32"/>
      <c r="L182" s="48">
        <v>1</v>
      </c>
      <c r="M182" s="42"/>
      <c r="N182" s="32"/>
      <c r="O182" s="20">
        <f t="shared" si="151"/>
        <v>2</v>
      </c>
      <c r="P182" s="20">
        <f t="shared" si="152"/>
        <v>5</v>
      </c>
      <c r="Q182" s="20">
        <f t="shared" si="153"/>
        <v>1976</v>
      </c>
    </row>
    <row r="183" spans="1:17" ht="11.25" customHeight="1">
      <c r="A183" s="57" t="s">
        <v>138</v>
      </c>
      <c r="B183" s="57" t="s">
        <v>72</v>
      </c>
      <c r="C183" s="57" t="s">
        <v>50</v>
      </c>
      <c r="D183" s="57"/>
      <c r="E183" s="84">
        <v>1</v>
      </c>
      <c r="G183" s="62">
        <v>27894</v>
      </c>
      <c r="H183" s="62"/>
      <c r="I183" s="48">
        <v>1</v>
      </c>
      <c r="J183" s="65"/>
      <c r="K183" s="32"/>
      <c r="L183" s="48">
        <v>1</v>
      </c>
      <c r="M183" s="42"/>
      <c r="N183" s="32"/>
      <c r="O183" s="20">
        <f t="shared" si="151"/>
        <v>2</v>
      </c>
      <c r="P183" s="20">
        <f t="shared" si="152"/>
        <v>5</v>
      </c>
      <c r="Q183" s="20">
        <f t="shared" si="153"/>
        <v>1976</v>
      </c>
    </row>
    <row r="184" spans="1:17" ht="11.25" customHeight="1">
      <c r="A184" s="57" t="s">
        <v>138</v>
      </c>
      <c r="B184" s="57" t="s">
        <v>81</v>
      </c>
      <c r="C184" s="57" t="s">
        <v>160</v>
      </c>
      <c r="D184" s="57"/>
      <c r="E184" s="84">
        <v>1</v>
      </c>
      <c r="G184" s="62">
        <v>27896</v>
      </c>
      <c r="H184" s="62"/>
      <c r="I184" s="48">
        <v>1</v>
      </c>
      <c r="J184" s="65"/>
      <c r="K184" s="32"/>
      <c r="L184" s="48">
        <v>1</v>
      </c>
      <c r="M184" s="42"/>
      <c r="N184" s="32"/>
      <c r="O184" s="20">
        <f t="shared" si="151"/>
        <v>2</v>
      </c>
      <c r="P184" s="20">
        <f t="shared" si="152"/>
        <v>5</v>
      </c>
      <c r="Q184" s="20">
        <f t="shared" si="153"/>
        <v>1976</v>
      </c>
    </row>
    <row r="185" spans="1:17" ht="11.25" customHeight="1">
      <c r="A185" s="57" t="s">
        <v>138</v>
      </c>
      <c r="B185" s="57" t="s">
        <v>72</v>
      </c>
      <c r="C185" s="57" t="s">
        <v>50</v>
      </c>
      <c r="D185" s="57"/>
      <c r="E185" s="84">
        <v>1</v>
      </c>
      <c r="G185" s="62">
        <v>27901</v>
      </c>
      <c r="H185" s="62"/>
      <c r="I185" s="48">
        <v>1</v>
      </c>
      <c r="J185" s="65"/>
      <c r="K185" s="32"/>
      <c r="L185" s="48">
        <v>1</v>
      </c>
      <c r="M185" s="42"/>
      <c r="N185" s="32"/>
      <c r="O185" s="20">
        <f t="shared" si="151"/>
        <v>3</v>
      </c>
      <c r="P185" s="20">
        <f t="shared" si="152"/>
        <v>5</v>
      </c>
      <c r="Q185" s="20">
        <f t="shared" si="153"/>
        <v>1976</v>
      </c>
    </row>
    <row r="186" spans="1:17" ht="11.25" customHeight="1">
      <c r="A186" s="21" t="s">
        <v>138</v>
      </c>
      <c r="B186" s="21" t="s">
        <v>151</v>
      </c>
      <c r="C186" s="21" t="s">
        <v>175</v>
      </c>
      <c r="D186" s="21" t="s">
        <v>88</v>
      </c>
      <c r="E186" s="20">
        <v>1</v>
      </c>
      <c r="F186" s="90" t="s">
        <v>176</v>
      </c>
      <c r="G186" s="35">
        <v>27920</v>
      </c>
      <c r="H186" s="35"/>
      <c r="I186" s="48">
        <v>1</v>
      </c>
      <c r="J186" s="56"/>
      <c r="K186" s="21" t="s">
        <v>148</v>
      </c>
      <c r="L186" s="48">
        <v>1</v>
      </c>
      <c r="M186" s="43"/>
      <c r="N186" s="21"/>
      <c r="O186" s="20">
        <f t="shared" si="151"/>
        <v>1</v>
      </c>
      <c r="P186" s="20">
        <f t="shared" si="152"/>
        <v>6</v>
      </c>
      <c r="Q186" s="20">
        <f t="shared" si="153"/>
        <v>1976</v>
      </c>
    </row>
    <row r="187" spans="1:17" ht="11.25" customHeight="1">
      <c r="A187" s="57" t="s">
        <v>138</v>
      </c>
      <c r="B187" s="57" t="s">
        <v>72</v>
      </c>
      <c r="C187" s="57" t="s">
        <v>50</v>
      </c>
      <c r="D187" s="57"/>
      <c r="E187" s="84">
        <v>1</v>
      </c>
      <c r="G187" s="62">
        <v>27994</v>
      </c>
      <c r="H187" s="62"/>
      <c r="I187" s="48">
        <v>1</v>
      </c>
      <c r="J187" s="65"/>
      <c r="K187" s="32"/>
      <c r="L187" s="48">
        <v>1</v>
      </c>
      <c r="M187" s="42"/>
      <c r="N187" s="32"/>
      <c r="O187" s="20">
        <f t="shared" si="151"/>
        <v>3</v>
      </c>
      <c r="P187" s="20">
        <f t="shared" si="152"/>
        <v>8</v>
      </c>
      <c r="Q187" s="20">
        <f t="shared" si="153"/>
        <v>1976</v>
      </c>
    </row>
    <row r="188" spans="1:17" ht="11.25" customHeight="1">
      <c r="A188" s="57" t="s">
        <v>138</v>
      </c>
      <c r="B188" s="57" t="s">
        <v>72</v>
      </c>
      <c r="C188" s="57" t="s">
        <v>50</v>
      </c>
      <c r="D188" s="57"/>
      <c r="E188" s="84">
        <v>1</v>
      </c>
      <c r="G188" s="62">
        <v>28001</v>
      </c>
      <c r="H188" s="62"/>
      <c r="I188" s="48">
        <v>1</v>
      </c>
      <c r="J188" s="65"/>
      <c r="K188" s="32"/>
      <c r="L188" s="48">
        <v>1</v>
      </c>
      <c r="M188" s="42"/>
      <c r="N188" s="32"/>
      <c r="O188" s="20">
        <f t="shared" si="151"/>
        <v>3</v>
      </c>
      <c r="P188" s="20">
        <f t="shared" si="152"/>
        <v>8</v>
      </c>
      <c r="Q188" s="20">
        <f t="shared" si="153"/>
        <v>1976</v>
      </c>
    </row>
    <row r="189" spans="1:17" ht="11.25" customHeight="1">
      <c r="A189" s="57" t="s">
        <v>138</v>
      </c>
      <c r="B189" s="57" t="s">
        <v>72</v>
      </c>
      <c r="C189" s="57" t="s">
        <v>50</v>
      </c>
      <c r="D189" s="57"/>
      <c r="E189" s="84">
        <v>2</v>
      </c>
      <c r="G189" s="62">
        <v>28002</v>
      </c>
      <c r="H189" s="62"/>
      <c r="I189" s="48">
        <v>1</v>
      </c>
      <c r="J189" s="65"/>
      <c r="K189" s="32"/>
      <c r="L189" s="48">
        <v>1</v>
      </c>
      <c r="M189" s="42"/>
      <c r="N189" s="32"/>
      <c r="O189" s="20">
        <f t="shared" si="151"/>
        <v>3</v>
      </c>
      <c r="P189" s="20">
        <f t="shared" si="152"/>
        <v>8</v>
      </c>
      <c r="Q189" s="20">
        <f t="shared" si="153"/>
        <v>1976</v>
      </c>
    </row>
    <row r="190" spans="1:17" ht="11.25" customHeight="1">
      <c r="A190" s="57" t="s">
        <v>138</v>
      </c>
      <c r="B190" s="57" t="s">
        <v>81</v>
      </c>
      <c r="C190" s="57" t="s">
        <v>160</v>
      </c>
      <c r="D190" s="57"/>
      <c r="E190" s="84">
        <v>1</v>
      </c>
      <c r="G190" s="62">
        <v>28025</v>
      </c>
      <c r="H190" s="62"/>
      <c r="I190" s="48">
        <v>1</v>
      </c>
      <c r="J190" s="65"/>
      <c r="K190" s="32"/>
      <c r="L190" s="48">
        <v>1</v>
      </c>
      <c r="M190" s="42"/>
      <c r="N190" s="32"/>
      <c r="O190" s="20">
        <f t="shared" si="151"/>
        <v>3</v>
      </c>
      <c r="P190" s="20">
        <f t="shared" si="152"/>
        <v>9</v>
      </c>
      <c r="Q190" s="20">
        <f t="shared" si="153"/>
        <v>1976</v>
      </c>
    </row>
    <row r="191" spans="1:17" ht="11.25" customHeight="1">
      <c r="A191" s="57" t="s">
        <v>138</v>
      </c>
      <c r="B191" s="57" t="s">
        <v>72</v>
      </c>
      <c r="C191" s="57" t="s">
        <v>50</v>
      </c>
      <c r="D191" s="57"/>
      <c r="E191" s="84">
        <v>1</v>
      </c>
      <c r="G191" s="62">
        <v>28026</v>
      </c>
      <c r="H191" s="62"/>
      <c r="I191" s="48">
        <v>1</v>
      </c>
      <c r="J191" s="65"/>
      <c r="K191" s="32"/>
      <c r="L191" s="48">
        <v>1</v>
      </c>
      <c r="M191" s="42"/>
      <c r="N191" s="32"/>
      <c r="O191" s="20">
        <f t="shared" si="151"/>
        <v>3</v>
      </c>
      <c r="P191" s="20">
        <f t="shared" si="152"/>
        <v>9</v>
      </c>
      <c r="Q191" s="20">
        <f t="shared" si="153"/>
        <v>1976</v>
      </c>
    </row>
    <row r="192" spans="1:17" ht="11.25" customHeight="1">
      <c r="A192" s="57" t="s">
        <v>138</v>
      </c>
      <c r="B192" s="57" t="s">
        <v>81</v>
      </c>
      <c r="C192" s="57" t="s">
        <v>154</v>
      </c>
      <c r="D192" s="57"/>
      <c r="E192" s="84">
        <v>1</v>
      </c>
      <c r="G192" s="62">
        <v>28027</v>
      </c>
      <c r="H192" s="62"/>
      <c r="I192" s="48">
        <v>1</v>
      </c>
      <c r="J192" s="65"/>
      <c r="K192" s="32"/>
      <c r="L192" s="48">
        <v>1</v>
      </c>
      <c r="M192" s="42"/>
      <c r="N192" s="32"/>
      <c r="O192" s="20">
        <f t="shared" si="151"/>
        <v>3</v>
      </c>
      <c r="P192" s="20">
        <f t="shared" si="152"/>
        <v>9</v>
      </c>
      <c r="Q192" s="20">
        <f t="shared" si="153"/>
        <v>1976</v>
      </c>
    </row>
    <row r="193" spans="1:17" ht="11.25" customHeight="1">
      <c r="A193" s="21" t="s">
        <v>138</v>
      </c>
      <c r="B193" s="21" t="s">
        <v>78</v>
      </c>
      <c r="C193" s="21" t="s">
        <v>177</v>
      </c>
      <c r="D193" s="21"/>
      <c r="E193" s="20">
        <v>1</v>
      </c>
      <c r="F193" s="90"/>
      <c r="G193" s="35">
        <v>28037</v>
      </c>
      <c r="H193" s="35">
        <v>28038</v>
      </c>
      <c r="I193" s="48">
        <v>1</v>
      </c>
      <c r="J193" s="56"/>
      <c r="K193" s="21"/>
      <c r="L193" s="48">
        <v>1</v>
      </c>
      <c r="M193" s="43"/>
      <c r="N193" s="21"/>
      <c r="O193" s="20">
        <f t="shared" si="151"/>
        <v>1</v>
      </c>
      <c r="P193" s="20">
        <f t="shared" si="152"/>
        <v>10</v>
      </c>
      <c r="Q193" s="20">
        <f t="shared" si="153"/>
        <v>1976</v>
      </c>
    </row>
    <row r="194" spans="1:17" ht="11.25" customHeight="1">
      <c r="A194" s="21" t="s">
        <v>138</v>
      </c>
      <c r="B194" s="21" t="s">
        <v>69</v>
      </c>
      <c r="C194" s="21" t="s">
        <v>178</v>
      </c>
      <c r="D194" s="21"/>
      <c r="E194" s="20">
        <v>1</v>
      </c>
      <c r="F194" s="90" t="s">
        <v>148</v>
      </c>
      <c r="G194" s="35">
        <v>28059</v>
      </c>
      <c r="H194" s="35"/>
      <c r="I194" s="48">
        <v>1</v>
      </c>
      <c r="J194" s="56"/>
      <c r="K194" s="21" t="s">
        <v>148</v>
      </c>
      <c r="L194" s="48">
        <v>1</v>
      </c>
      <c r="M194" s="43"/>
      <c r="N194" s="21"/>
      <c r="O194" s="20">
        <f t="shared" si="151"/>
        <v>3</v>
      </c>
      <c r="P194" s="20">
        <f t="shared" si="152"/>
        <v>10</v>
      </c>
      <c r="Q194" s="20">
        <f t="shared" si="153"/>
        <v>1976</v>
      </c>
    </row>
    <row r="195" spans="1:17" ht="11.25" customHeight="1">
      <c r="A195" s="57" t="s">
        <v>138</v>
      </c>
      <c r="B195" s="57" t="s">
        <v>81</v>
      </c>
      <c r="C195" s="57" t="s">
        <v>154</v>
      </c>
      <c r="D195" s="57"/>
      <c r="E195" s="84">
        <v>3</v>
      </c>
      <c r="G195" s="62">
        <v>28249</v>
      </c>
      <c r="H195" s="62"/>
      <c r="I195" s="48">
        <v>1</v>
      </c>
      <c r="J195" s="65"/>
      <c r="K195" s="32"/>
      <c r="L195" s="48">
        <v>1</v>
      </c>
      <c r="M195" s="42"/>
      <c r="N195" s="32"/>
      <c r="O195" s="20">
        <f t="shared" si="151"/>
        <v>1</v>
      </c>
      <c r="P195" s="20">
        <f t="shared" si="152"/>
        <v>5</v>
      </c>
      <c r="Q195" s="20">
        <f t="shared" si="153"/>
        <v>1977</v>
      </c>
    </row>
    <row r="196" spans="1:17" ht="11.25" customHeight="1">
      <c r="A196" s="57" t="s">
        <v>138</v>
      </c>
      <c r="B196" s="57" t="s">
        <v>72</v>
      </c>
      <c r="C196" s="57" t="s">
        <v>50</v>
      </c>
      <c r="D196" s="57"/>
      <c r="E196" s="84">
        <v>1</v>
      </c>
      <c r="G196" s="62">
        <v>28250</v>
      </c>
      <c r="H196" s="62"/>
      <c r="I196" s="48">
        <v>1</v>
      </c>
      <c r="J196" s="65"/>
      <c r="K196" s="32"/>
      <c r="L196" s="48">
        <v>1</v>
      </c>
      <c r="M196" s="42"/>
      <c r="N196" s="32"/>
      <c r="O196" s="20">
        <f t="shared" ref="O196:O260" si="183">IF(DAY(G196)&lt;=10,1,IF(DAY(G196)&gt;20,3,2))</f>
        <v>1</v>
      </c>
      <c r="P196" s="20">
        <f t="shared" ref="P196:P260" si="184">MONTH(G196)</f>
        <v>5</v>
      </c>
      <c r="Q196" s="20">
        <f t="shared" ref="Q196:Q260" si="185">YEAR(G196)</f>
        <v>1977</v>
      </c>
    </row>
    <row r="197" spans="1:17" ht="11.25" customHeight="1">
      <c r="A197" s="57" t="s">
        <v>138</v>
      </c>
      <c r="B197" s="57" t="s">
        <v>72</v>
      </c>
      <c r="C197" s="57" t="s">
        <v>50</v>
      </c>
      <c r="D197" s="57"/>
      <c r="E197" s="84">
        <v>2</v>
      </c>
      <c r="G197" s="62">
        <v>28251</v>
      </c>
      <c r="H197" s="62"/>
      <c r="I197" s="48">
        <v>1</v>
      </c>
      <c r="J197" s="65"/>
      <c r="K197" s="32"/>
      <c r="L197" s="48">
        <v>1</v>
      </c>
      <c r="M197" s="42"/>
      <c r="N197" s="32"/>
      <c r="O197" s="20">
        <f t="shared" si="183"/>
        <v>1</v>
      </c>
      <c r="P197" s="20">
        <f t="shared" si="184"/>
        <v>5</v>
      </c>
      <c r="Q197" s="20">
        <f t="shared" si="185"/>
        <v>1977</v>
      </c>
    </row>
    <row r="198" spans="1:17" ht="11.25" customHeight="1">
      <c r="A198" s="57" t="s">
        <v>138</v>
      </c>
      <c r="B198" s="57" t="s">
        <v>81</v>
      </c>
      <c r="C198" s="57" t="s">
        <v>168</v>
      </c>
      <c r="D198" s="57"/>
      <c r="E198" s="84">
        <v>1</v>
      </c>
      <c r="G198" s="62">
        <v>28251</v>
      </c>
      <c r="H198" s="62"/>
      <c r="I198" s="48">
        <v>1</v>
      </c>
      <c r="J198" s="65"/>
      <c r="K198" s="32"/>
      <c r="L198" s="48">
        <v>1</v>
      </c>
      <c r="M198" s="42"/>
      <c r="N198" s="32"/>
      <c r="O198" s="20">
        <f t="shared" si="183"/>
        <v>1</v>
      </c>
      <c r="P198" s="20">
        <f t="shared" si="184"/>
        <v>5</v>
      </c>
      <c r="Q198" s="20">
        <f t="shared" si="185"/>
        <v>1977</v>
      </c>
    </row>
    <row r="199" spans="1:17" ht="11.25" customHeight="1">
      <c r="A199" s="57" t="s">
        <v>138</v>
      </c>
      <c r="B199" s="57" t="s">
        <v>81</v>
      </c>
      <c r="C199" s="57" t="s">
        <v>160</v>
      </c>
      <c r="D199" s="57"/>
      <c r="E199" s="84">
        <v>2</v>
      </c>
      <c r="G199" s="62">
        <v>28251</v>
      </c>
      <c r="H199" s="62"/>
      <c r="I199" s="48">
        <v>1</v>
      </c>
      <c r="J199" s="65"/>
      <c r="K199" s="32"/>
      <c r="L199" s="48">
        <v>1</v>
      </c>
      <c r="M199" s="42"/>
      <c r="N199" s="32"/>
      <c r="O199" s="20">
        <f t="shared" si="183"/>
        <v>1</v>
      </c>
      <c r="P199" s="20">
        <f t="shared" si="184"/>
        <v>5</v>
      </c>
      <c r="Q199" s="20">
        <f t="shared" si="185"/>
        <v>1977</v>
      </c>
    </row>
    <row r="200" spans="1:17" ht="11.25" customHeight="1">
      <c r="A200" s="57" t="s">
        <v>138</v>
      </c>
      <c r="B200" s="57" t="s">
        <v>72</v>
      </c>
      <c r="C200" s="57" t="s">
        <v>50</v>
      </c>
      <c r="D200" s="57"/>
      <c r="E200" s="84">
        <v>1</v>
      </c>
      <c r="G200" s="62">
        <v>28254</v>
      </c>
      <c r="H200" s="62"/>
      <c r="I200" s="48">
        <v>1</v>
      </c>
      <c r="J200" s="65"/>
      <c r="K200" s="32"/>
      <c r="L200" s="48">
        <v>1</v>
      </c>
      <c r="M200" s="42"/>
      <c r="N200" s="32"/>
      <c r="O200" s="20">
        <f t="shared" si="183"/>
        <v>1</v>
      </c>
      <c r="P200" s="20">
        <f t="shared" si="184"/>
        <v>5</v>
      </c>
      <c r="Q200" s="20">
        <f t="shared" si="185"/>
        <v>1977</v>
      </c>
    </row>
    <row r="201" spans="1:17" ht="11.25" customHeight="1">
      <c r="A201" s="57" t="s">
        <v>138</v>
      </c>
      <c r="B201" s="57" t="s">
        <v>72</v>
      </c>
      <c r="C201" s="57" t="s">
        <v>50</v>
      </c>
      <c r="D201" s="57"/>
      <c r="E201" s="84">
        <v>1</v>
      </c>
      <c r="G201" s="62">
        <v>28255</v>
      </c>
      <c r="H201" s="62"/>
      <c r="I201" s="48">
        <v>1</v>
      </c>
      <c r="J201" s="65"/>
      <c r="K201" s="32"/>
      <c r="L201" s="48">
        <v>1</v>
      </c>
      <c r="M201" s="42"/>
      <c r="N201" s="32"/>
      <c r="O201" s="20">
        <f t="shared" si="183"/>
        <v>1</v>
      </c>
      <c r="P201" s="20">
        <f t="shared" si="184"/>
        <v>5</v>
      </c>
      <c r="Q201" s="20">
        <f t="shared" si="185"/>
        <v>1977</v>
      </c>
    </row>
    <row r="202" spans="1:17" ht="11.25" customHeight="1">
      <c r="A202" s="57" t="s">
        <v>138</v>
      </c>
      <c r="B202" s="57" t="s">
        <v>72</v>
      </c>
      <c r="C202" s="57" t="s">
        <v>50</v>
      </c>
      <c r="D202" s="57"/>
      <c r="E202" s="84">
        <v>1</v>
      </c>
      <c r="G202" s="62">
        <v>28260</v>
      </c>
      <c r="H202" s="62"/>
      <c r="I202" s="48">
        <v>1</v>
      </c>
      <c r="J202" s="65"/>
      <c r="K202" s="32"/>
      <c r="L202" s="48">
        <v>1</v>
      </c>
      <c r="M202" s="42"/>
      <c r="N202" s="32"/>
      <c r="O202" s="20">
        <f t="shared" si="183"/>
        <v>2</v>
      </c>
      <c r="P202" s="20">
        <f t="shared" si="184"/>
        <v>5</v>
      </c>
      <c r="Q202" s="20">
        <f t="shared" si="185"/>
        <v>1977</v>
      </c>
    </row>
    <row r="203" spans="1:17" ht="11.25" customHeight="1">
      <c r="A203" s="57" t="s">
        <v>138</v>
      </c>
      <c r="B203" s="57" t="s">
        <v>81</v>
      </c>
      <c r="C203" s="57" t="s">
        <v>160</v>
      </c>
      <c r="D203" s="57"/>
      <c r="E203" s="84">
        <v>1</v>
      </c>
      <c r="G203" s="62">
        <v>28267</v>
      </c>
      <c r="H203" s="62"/>
      <c r="I203" s="48">
        <v>1</v>
      </c>
      <c r="J203" s="65"/>
      <c r="K203" s="32"/>
      <c r="L203" s="48">
        <v>1</v>
      </c>
      <c r="M203" s="42"/>
      <c r="N203" s="32"/>
      <c r="O203" s="20">
        <f t="shared" si="183"/>
        <v>3</v>
      </c>
      <c r="P203" s="20">
        <f t="shared" si="184"/>
        <v>5</v>
      </c>
      <c r="Q203" s="20">
        <f t="shared" si="185"/>
        <v>1977</v>
      </c>
    </row>
    <row r="204" spans="1:17" ht="11.25" customHeight="1">
      <c r="A204" s="57" t="s">
        <v>138</v>
      </c>
      <c r="B204" s="57" t="s">
        <v>74</v>
      </c>
      <c r="C204" s="57" t="s">
        <v>51</v>
      </c>
      <c r="D204" s="57"/>
      <c r="E204" s="84">
        <v>1</v>
      </c>
      <c r="F204" s="57" t="s">
        <v>288</v>
      </c>
      <c r="G204" s="62">
        <v>28267</v>
      </c>
      <c r="H204" s="62"/>
      <c r="I204" s="48">
        <v>1</v>
      </c>
      <c r="J204" s="65"/>
      <c r="K204" s="32"/>
      <c r="L204" s="48">
        <v>1</v>
      </c>
      <c r="M204" s="42"/>
      <c r="N204" s="32"/>
      <c r="O204" s="20">
        <f>IF(DAY(G204)&lt;=10,1,IF(DAY(G204)&gt;20,3,2))</f>
        <v>3</v>
      </c>
      <c r="P204" s="20">
        <f>MONTH(G204)</f>
        <v>5</v>
      </c>
      <c r="Q204" s="20">
        <f>YEAR(G204)</f>
        <v>1977</v>
      </c>
    </row>
    <row r="205" spans="1:17" ht="11.25" customHeight="1">
      <c r="A205" s="57" t="s">
        <v>138</v>
      </c>
      <c r="B205" s="57" t="s">
        <v>72</v>
      </c>
      <c r="C205" s="57" t="s">
        <v>50</v>
      </c>
      <c r="D205" s="57"/>
      <c r="E205" s="84">
        <v>1</v>
      </c>
      <c r="G205" s="62">
        <v>28367</v>
      </c>
      <c r="H205" s="62"/>
      <c r="I205" s="48">
        <v>1</v>
      </c>
      <c r="J205" s="65"/>
      <c r="K205" s="32"/>
      <c r="L205" s="48">
        <v>1</v>
      </c>
      <c r="M205" s="42"/>
      <c r="N205" s="32"/>
      <c r="O205" s="20">
        <f t="shared" si="183"/>
        <v>3</v>
      </c>
      <c r="P205" s="20">
        <f t="shared" si="184"/>
        <v>8</v>
      </c>
      <c r="Q205" s="20">
        <f t="shared" si="185"/>
        <v>1977</v>
      </c>
    </row>
    <row r="206" spans="1:17" ht="11.25" customHeight="1">
      <c r="A206" s="57" t="s">
        <v>138</v>
      </c>
      <c r="B206" s="57" t="s">
        <v>81</v>
      </c>
      <c r="C206" s="57" t="s">
        <v>160</v>
      </c>
      <c r="D206" s="57"/>
      <c r="E206" s="84">
        <v>1</v>
      </c>
      <c r="G206" s="62">
        <v>28369</v>
      </c>
      <c r="H206" s="62"/>
      <c r="I206" s="48">
        <v>1</v>
      </c>
      <c r="J206" s="65"/>
      <c r="K206" s="32"/>
      <c r="L206" s="48">
        <v>1</v>
      </c>
      <c r="M206" s="42"/>
      <c r="N206" s="32"/>
      <c r="O206" s="20">
        <f t="shared" si="183"/>
        <v>1</v>
      </c>
      <c r="P206" s="20">
        <f t="shared" si="184"/>
        <v>9</v>
      </c>
      <c r="Q206" s="20">
        <f t="shared" si="185"/>
        <v>1977</v>
      </c>
    </row>
    <row r="207" spans="1:17" ht="11.25" customHeight="1">
      <c r="A207" s="57" t="s">
        <v>138</v>
      </c>
      <c r="B207" s="57" t="s">
        <v>72</v>
      </c>
      <c r="C207" s="57" t="s">
        <v>50</v>
      </c>
      <c r="D207" s="57"/>
      <c r="E207" s="84">
        <v>1</v>
      </c>
      <c r="G207" s="62">
        <v>28375</v>
      </c>
      <c r="H207" s="62"/>
      <c r="I207" s="48">
        <v>1</v>
      </c>
      <c r="J207" s="65"/>
      <c r="K207" s="32"/>
      <c r="L207" s="48">
        <v>1</v>
      </c>
      <c r="M207" s="42"/>
      <c r="N207" s="32"/>
      <c r="O207" s="20">
        <f t="shared" si="183"/>
        <v>1</v>
      </c>
      <c r="P207" s="20">
        <f t="shared" si="184"/>
        <v>9</v>
      </c>
      <c r="Q207" s="20">
        <f t="shared" si="185"/>
        <v>1977</v>
      </c>
    </row>
    <row r="208" spans="1:17" ht="11.25" customHeight="1">
      <c r="A208" s="57" t="s">
        <v>138</v>
      </c>
      <c r="B208" s="57" t="s">
        <v>72</v>
      </c>
      <c r="C208" s="57" t="s">
        <v>50</v>
      </c>
      <c r="D208" s="57"/>
      <c r="E208" s="84">
        <v>1</v>
      </c>
      <c r="G208" s="62">
        <v>28380</v>
      </c>
      <c r="H208" s="62"/>
      <c r="I208" s="48">
        <v>1</v>
      </c>
      <c r="J208" s="65"/>
      <c r="K208" s="32"/>
      <c r="L208" s="48">
        <v>1</v>
      </c>
      <c r="M208" s="42"/>
      <c r="N208" s="32"/>
      <c r="O208" s="20">
        <f t="shared" si="183"/>
        <v>2</v>
      </c>
      <c r="P208" s="20">
        <f t="shared" si="184"/>
        <v>9</v>
      </c>
      <c r="Q208" s="20">
        <f t="shared" si="185"/>
        <v>1977</v>
      </c>
    </row>
    <row r="209" spans="1:17" ht="11.25" customHeight="1">
      <c r="A209" s="57" t="s">
        <v>138</v>
      </c>
      <c r="B209" s="57" t="s">
        <v>81</v>
      </c>
      <c r="C209" s="57" t="s">
        <v>168</v>
      </c>
      <c r="D209" s="57"/>
      <c r="E209" s="84">
        <v>1</v>
      </c>
      <c r="G209" s="62">
        <v>28380</v>
      </c>
      <c r="H209" s="62"/>
      <c r="I209" s="48">
        <v>1</v>
      </c>
      <c r="J209" s="65"/>
      <c r="K209" s="32"/>
      <c r="L209" s="48">
        <v>1</v>
      </c>
      <c r="M209" s="42"/>
      <c r="N209" s="32"/>
      <c r="O209" s="20">
        <f t="shared" si="183"/>
        <v>2</v>
      </c>
      <c r="P209" s="20">
        <f t="shared" si="184"/>
        <v>9</v>
      </c>
      <c r="Q209" s="20">
        <f t="shared" si="185"/>
        <v>1977</v>
      </c>
    </row>
    <row r="210" spans="1:17" ht="11.25" customHeight="1">
      <c r="A210" s="57" t="s">
        <v>138</v>
      </c>
      <c r="B210" s="57" t="s">
        <v>81</v>
      </c>
      <c r="C210" s="57" t="s">
        <v>160</v>
      </c>
      <c r="D210" s="57"/>
      <c r="E210" s="84">
        <v>1</v>
      </c>
      <c r="G210" s="62">
        <v>28381</v>
      </c>
      <c r="H210" s="62"/>
      <c r="I210" s="48">
        <v>1</v>
      </c>
      <c r="J210" s="65"/>
      <c r="K210" s="32"/>
      <c r="L210" s="48">
        <v>1</v>
      </c>
      <c r="M210" s="42"/>
      <c r="N210" s="32"/>
      <c r="O210" s="20">
        <f t="shared" si="183"/>
        <v>2</v>
      </c>
      <c r="P210" s="20">
        <f t="shared" si="184"/>
        <v>9</v>
      </c>
      <c r="Q210" s="20">
        <f t="shared" si="185"/>
        <v>1977</v>
      </c>
    </row>
    <row r="211" spans="1:17" ht="11.25" customHeight="1">
      <c r="A211" s="57" t="s">
        <v>138</v>
      </c>
      <c r="B211" s="57" t="s">
        <v>69</v>
      </c>
      <c r="C211" s="57" t="s">
        <v>179</v>
      </c>
      <c r="D211" s="57"/>
      <c r="E211" s="84">
        <v>1</v>
      </c>
      <c r="G211" s="35">
        <v>28400</v>
      </c>
      <c r="H211" s="35"/>
      <c r="I211" s="48">
        <v>1</v>
      </c>
      <c r="J211" s="56"/>
      <c r="K211" s="57"/>
      <c r="L211" s="48">
        <v>1</v>
      </c>
      <c r="M211" s="63"/>
      <c r="N211" s="57"/>
      <c r="O211" s="20">
        <f t="shared" si="183"/>
        <v>1</v>
      </c>
      <c r="P211" s="20">
        <f t="shared" si="184"/>
        <v>10</v>
      </c>
      <c r="Q211" s="20">
        <f t="shared" si="185"/>
        <v>1977</v>
      </c>
    </row>
    <row r="212" spans="1:17" ht="11.25" customHeight="1">
      <c r="A212" s="21" t="s">
        <v>138</v>
      </c>
      <c r="B212" s="21" t="s">
        <v>78</v>
      </c>
      <c r="C212" s="21" t="s">
        <v>180</v>
      </c>
      <c r="D212" s="21" t="s">
        <v>171</v>
      </c>
      <c r="E212" s="20">
        <v>1</v>
      </c>
      <c r="F212" s="90"/>
      <c r="G212" s="35">
        <v>28407</v>
      </c>
      <c r="H212" s="35"/>
      <c r="I212" s="48">
        <v>1</v>
      </c>
      <c r="J212" s="56"/>
      <c r="K212" s="21"/>
      <c r="L212" s="48">
        <v>1</v>
      </c>
      <c r="M212" s="43"/>
      <c r="N212" s="21"/>
      <c r="O212" s="20">
        <f t="shared" si="183"/>
        <v>1</v>
      </c>
      <c r="P212" s="20">
        <f t="shared" si="184"/>
        <v>10</v>
      </c>
      <c r="Q212" s="20">
        <f t="shared" si="185"/>
        <v>1977</v>
      </c>
    </row>
    <row r="213" spans="1:17" ht="11.25" customHeight="1">
      <c r="A213" s="57" t="s">
        <v>138</v>
      </c>
      <c r="B213" s="57" t="s">
        <v>72</v>
      </c>
      <c r="C213" s="57" t="s">
        <v>50</v>
      </c>
      <c r="D213" s="57"/>
      <c r="E213" s="84">
        <v>1</v>
      </c>
      <c r="G213" s="62">
        <v>28609</v>
      </c>
      <c r="H213" s="62"/>
      <c r="I213" s="48">
        <v>1</v>
      </c>
      <c r="J213" s="65"/>
      <c r="K213" s="32"/>
      <c r="L213" s="48">
        <v>1</v>
      </c>
      <c r="M213" s="42"/>
      <c r="N213" s="32"/>
      <c r="O213" s="20">
        <f t="shared" si="183"/>
        <v>3</v>
      </c>
      <c r="P213" s="20">
        <f t="shared" si="184"/>
        <v>4</v>
      </c>
      <c r="Q213" s="20">
        <f t="shared" si="185"/>
        <v>1978</v>
      </c>
    </row>
    <row r="214" spans="1:17" ht="11.25" customHeight="1">
      <c r="A214" s="57" t="s">
        <v>138</v>
      </c>
      <c r="B214" s="57" t="s">
        <v>72</v>
      </c>
      <c r="C214" s="57" t="s">
        <v>50</v>
      </c>
      <c r="D214" s="57"/>
      <c r="E214" s="84">
        <v>1</v>
      </c>
      <c r="G214" s="62">
        <v>28612</v>
      </c>
      <c r="H214" s="62"/>
      <c r="I214" s="48">
        <v>1</v>
      </c>
      <c r="J214" s="65"/>
      <c r="K214" s="32"/>
      <c r="L214" s="48">
        <v>1</v>
      </c>
      <c r="M214" s="42"/>
      <c r="N214" s="32"/>
      <c r="O214" s="20">
        <f t="shared" si="183"/>
        <v>1</v>
      </c>
      <c r="P214" s="20">
        <f t="shared" si="184"/>
        <v>5</v>
      </c>
      <c r="Q214" s="20">
        <f t="shared" si="185"/>
        <v>1978</v>
      </c>
    </row>
    <row r="215" spans="1:17" ht="11.25" customHeight="1">
      <c r="A215" s="57" t="s">
        <v>138</v>
      </c>
      <c r="B215" s="57" t="s">
        <v>72</v>
      </c>
      <c r="C215" s="57" t="s">
        <v>50</v>
      </c>
      <c r="D215" s="57"/>
      <c r="E215" s="84">
        <v>1</v>
      </c>
      <c r="G215" s="62">
        <v>28620</v>
      </c>
      <c r="H215" s="62"/>
      <c r="I215" s="48">
        <v>1</v>
      </c>
      <c r="J215" s="65"/>
      <c r="K215" s="32"/>
      <c r="L215" s="48">
        <v>1</v>
      </c>
      <c r="M215" s="42"/>
      <c r="N215" s="32"/>
      <c r="O215" s="20">
        <f t="shared" si="183"/>
        <v>1</v>
      </c>
      <c r="P215" s="20">
        <f t="shared" si="184"/>
        <v>5</v>
      </c>
      <c r="Q215" s="20">
        <f t="shared" si="185"/>
        <v>1978</v>
      </c>
    </row>
    <row r="216" spans="1:17" ht="11.25" customHeight="1">
      <c r="A216" s="57" t="s">
        <v>138</v>
      </c>
      <c r="B216" s="57" t="s">
        <v>72</v>
      </c>
      <c r="C216" s="57" t="s">
        <v>50</v>
      </c>
      <c r="D216" s="57"/>
      <c r="E216" s="84">
        <v>2</v>
      </c>
      <c r="G216" s="62">
        <v>28741</v>
      </c>
      <c r="H216" s="62"/>
      <c r="I216" s="48">
        <v>1</v>
      </c>
      <c r="J216" s="65"/>
      <c r="K216" s="32"/>
      <c r="L216" s="48">
        <v>1</v>
      </c>
      <c r="M216" s="42"/>
      <c r="N216" s="32"/>
      <c r="O216" s="20">
        <f t="shared" si="183"/>
        <v>1</v>
      </c>
      <c r="P216" s="20">
        <f t="shared" si="184"/>
        <v>9</v>
      </c>
      <c r="Q216" s="20">
        <f t="shared" si="185"/>
        <v>1978</v>
      </c>
    </row>
    <row r="217" spans="1:17" ht="11.25" customHeight="1">
      <c r="A217" s="57" t="s">
        <v>138</v>
      </c>
      <c r="B217" s="57" t="s">
        <v>72</v>
      </c>
      <c r="C217" s="57" t="s">
        <v>50</v>
      </c>
      <c r="D217" s="57"/>
      <c r="E217" s="84">
        <v>1</v>
      </c>
      <c r="G217" s="62">
        <v>28747</v>
      </c>
      <c r="H217" s="62"/>
      <c r="I217" s="48">
        <v>1</v>
      </c>
      <c r="J217" s="65"/>
      <c r="K217" s="32"/>
      <c r="L217" s="48">
        <v>1</v>
      </c>
      <c r="M217" s="42"/>
      <c r="N217" s="32"/>
      <c r="O217" s="20">
        <f t="shared" si="183"/>
        <v>2</v>
      </c>
      <c r="P217" s="20">
        <f t="shared" si="184"/>
        <v>9</v>
      </c>
      <c r="Q217" s="20">
        <f t="shared" si="185"/>
        <v>1978</v>
      </c>
    </row>
    <row r="218" spans="1:17" ht="11.25" customHeight="1">
      <c r="A218" s="57" t="s">
        <v>138</v>
      </c>
      <c r="B218" s="57" t="s">
        <v>72</v>
      </c>
      <c r="C218" s="57" t="s">
        <v>50</v>
      </c>
      <c r="D218" s="57"/>
      <c r="E218" s="84">
        <v>1</v>
      </c>
      <c r="G218" s="62">
        <v>28762</v>
      </c>
      <c r="H218" s="62"/>
      <c r="I218" s="48">
        <v>1</v>
      </c>
      <c r="J218" s="65"/>
      <c r="K218" s="32"/>
      <c r="L218" s="48">
        <v>1</v>
      </c>
      <c r="M218" s="42"/>
      <c r="N218" s="32"/>
      <c r="O218" s="20">
        <f t="shared" si="183"/>
        <v>3</v>
      </c>
      <c r="P218" s="20">
        <f t="shared" si="184"/>
        <v>9</v>
      </c>
      <c r="Q218" s="20">
        <f t="shared" si="185"/>
        <v>1978</v>
      </c>
    </row>
    <row r="219" spans="1:17" ht="11.25" customHeight="1">
      <c r="A219" s="57" t="s">
        <v>138</v>
      </c>
      <c r="B219" s="57" t="s">
        <v>81</v>
      </c>
      <c r="C219" s="57" t="s">
        <v>160</v>
      </c>
      <c r="D219" s="57"/>
      <c r="E219" s="84">
        <v>1</v>
      </c>
      <c r="G219" s="62">
        <v>28771</v>
      </c>
      <c r="H219" s="62"/>
      <c r="I219" s="48">
        <v>1</v>
      </c>
      <c r="J219" s="65"/>
      <c r="K219" s="32"/>
      <c r="L219" s="48">
        <v>1</v>
      </c>
      <c r="M219" s="42"/>
      <c r="N219" s="32"/>
      <c r="O219" s="20">
        <f t="shared" si="183"/>
        <v>1</v>
      </c>
      <c r="P219" s="20">
        <f t="shared" si="184"/>
        <v>10</v>
      </c>
      <c r="Q219" s="20">
        <f t="shared" si="185"/>
        <v>1978</v>
      </c>
    </row>
    <row r="220" spans="1:17" ht="11.25" customHeight="1">
      <c r="A220" s="57" t="s">
        <v>138</v>
      </c>
      <c r="B220" s="57" t="s">
        <v>81</v>
      </c>
      <c r="C220" s="57" t="s">
        <v>160</v>
      </c>
      <c r="D220" s="57"/>
      <c r="E220" s="84">
        <v>1</v>
      </c>
      <c r="G220" s="62">
        <v>28793</v>
      </c>
      <c r="H220" s="62"/>
      <c r="I220" s="48">
        <v>1</v>
      </c>
      <c r="J220" s="65"/>
      <c r="K220" s="32"/>
      <c r="L220" s="48">
        <v>1</v>
      </c>
      <c r="M220" s="42"/>
      <c r="N220" s="32"/>
      <c r="O220" s="20">
        <f t="shared" si="183"/>
        <v>3</v>
      </c>
      <c r="P220" s="20">
        <f t="shared" si="184"/>
        <v>10</v>
      </c>
      <c r="Q220" s="20">
        <f t="shared" si="185"/>
        <v>1978</v>
      </c>
    </row>
    <row r="221" spans="1:17" ht="11.25" customHeight="1">
      <c r="A221" s="57" t="s">
        <v>138</v>
      </c>
      <c r="B221" s="57" t="s">
        <v>72</v>
      </c>
      <c r="C221" s="57" t="s">
        <v>50</v>
      </c>
      <c r="D221" s="57"/>
      <c r="E221" s="84">
        <v>1</v>
      </c>
      <c r="G221" s="62">
        <v>29008</v>
      </c>
      <c r="H221" s="62"/>
      <c r="I221" s="48">
        <v>1</v>
      </c>
      <c r="J221" s="65"/>
      <c r="K221" s="32"/>
      <c r="L221" s="48">
        <v>1</v>
      </c>
      <c r="M221" s="42"/>
      <c r="N221" s="32"/>
      <c r="O221" s="20">
        <f t="shared" si="183"/>
        <v>1</v>
      </c>
      <c r="P221" s="20">
        <f t="shared" si="184"/>
        <v>6</v>
      </c>
      <c r="Q221" s="20">
        <f t="shared" si="185"/>
        <v>1979</v>
      </c>
    </row>
    <row r="222" spans="1:17" ht="11.25" customHeight="1">
      <c r="A222" s="57" t="s">
        <v>138</v>
      </c>
      <c r="B222" s="57" t="s">
        <v>72</v>
      </c>
      <c r="C222" s="57" t="s">
        <v>50</v>
      </c>
      <c r="D222" s="57"/>
      <c r="E222" s="84">
        <v>1</v>
      </c>
      <c r="G222" s="62">
        <v>29010</v>
      </c>
      <c r="H222" s="62"/>
      <c r="I222" s="48">
        <v>1</v>
      </c>
      <c r="J222" s="65"/>
      <c r="K222" s="32"/>
      <c r="L222" s="48">
        <v>1</v>
      </c>
      <c r="M222" s="42"/>
      <c r="N222" s="32"/>
      <c r="O222" s="20">
        <f t="shared" si="183"/>
        <v>1</v>
      </c>
      <c r="P222" s="20">
        <f t="shared" si="184"/>
        <v>6</v>
      </c>
      <c r="Q222" s="20">
        <f t="shared" si="185"/>
        <v>1979</v>
      </c>
    </row>
    <row r="223" spans="1:17" ht="11.25" customHeight="1">
      <c r="A223" s="21" t="s">
        <v>138</v>
      </c>
      <c r="B223" s="21" t="s">
        <v>77</v>
      </c>
      <c r="C223" s="21" t="s">
        <v>317</v>
      </c>
      <c r="D223" s="21"/>
      <c r="E223" s="20">
        <v>1</v>
      </c>
      <c r="F223" s="90" t="s">
        <v>148</v>
      </c>
      <c r="G223" s="35">
        <v>29098</v>
      </c>
      <c r="H223" s="35"/>
      <c r="I223" s="48">
        <v>1</v>
      </c>
      <c r="J223" s="56"/>
      <c r="K223" s="21" t="s">
        <v>148</v>
      </c>
      <c r="L223" s="48">
        <v>1</v>
      </c>
      <c r="M223" s="43"/>
      <c r="N223" s="21"/>
      <c r="O223" s="20">
        <f t="shared" si="183"/>
        <v>3</v>
      </c>
      <c r="P223" s="20">
        <f t="shared" si="184"/>
        <v>8</v>
      </c>
      <c r="Q223" s="20">
        <f t="shared" si="185"/>
        <v>1979</v>
      </c>
    </row>
    <row r="224" spans="1:17" ht="11.25" customHeight="1">
      <c r="A224" s="57" t="s">
        <v>138</v>
      </c>
      <c r="B224" s="57" t="s">
        <v>81</v>
      </c>
      <c r="C224" s="57" t="s">
        <v>160</v>
      </c>
      <c r="D224" s="57"/>
      <c r="E224" s="84">
        <v>1</v>
      </c>
      <c r="G224" s="62">
        <v>29120</v>
      </c>
      <c r="H224" s="62"/>
      <c r="I224" s="48">
        <v>1</v>
      </c>
      <c r="J224" s="65"/>
      <c r="K224" s="32"/>
      <c r="L224" s="48">
        <v>1</v>
      </c>
      <c r="M224" s="42"/>
      <c r="N224" s="32"/>
      <c r="O224" s="20">
        <f t="shared" si="183"/>
        <v>3</v>
      </c>
      <c r="P224" s="20">
        <f t="shared" si="184"/>
        <v>9</v>
      </c>
      <c r="Q224" s="20">
        <f t="shared" si="185"/>
        <v>1979</v>
      </c>
    </row>
    <row r="225" spans="1:17" ht="11.25" customHeight="1">
      <c r="A225" s="57" t="s">
        <v>138</v>
      </c>
      <c r="B225" s="57" t="s">
        <v>72</v>
      </c>
      <c r="C225" s="57" t="s">
        <v>50</v>
      </c>
      <c r="D225" s="57"/>
      <c r="E225" s="84">
        <v>1</v>
      </c>
      <c r="G225" s="62">
        <v>29135</v>
      </c>
      <c r="H225" s="62"/>
      <c r="I225" s="48">
        <v>1</v>
      </c>
      <c r="J225" s="65"/>
      <c r="K225" s="32"/>
      <c r="L225" s="48">
        <v>1</v>
      </c>
      <c r="M225" s="42"/>
      <c r="N225" s="32"/>
      <c r="O225" s="20">
        <f t="shared" si="183"/>
        <v>1</v>
      </c>
      <c r="P225" s="20">
        <f t="shared" si="184"/>
        <v>10</v>
      </c>
      <c r="Q225" s="20">
        <f t="shared" si="185"/>
        <v>1979</v>
      </c>
    </row>
    <row r="226" spans="1:17" ht="11.25" customHeight="1">
      <c r="A226" s="57" t="s">
        <v>138</v>
      </c>
      <c r="B226" s="57" t="s">
        <v>72</v>
      </c>
      <c r="C226" s="57" t="s">
        <v>50</v>
      </c>
      <c r="D226" s="57"/>
      <c r="E226" s="84">
        <v>1</v>
      </c>
      <c r="G226" s="62">
        <v>29357</v>
      </c>
      <c r="H226" s="62"/>
      <c r="I226" s="48">
        <v>1</v>
      </c>
      <c r="J226" s="65"/>
      <c r="K226" s="32"/>
      <c r="L226" s="48">
        <v>1</v>
      </c>
      <c r="M226" s="42"/>
      <c r="N226" s="32"/>
      <c r="O226" s="20">
        <f t="shared" si="183"/>
        <v>2</v>
      </c>
      <c r="P226" s="20">
        <f t="shared" si="184"/>
        <v>5</v>
      </c>
      <c r="Q226" s="20">
        <f t="shared" si="185"/>
        <v>1980</v>
      </c>
    </row>
    <row r="227" spans="1:17" ht="11.25" customHeight="1">
      <c r="A227" s="57" t="s">
        <v>138</v>
      </c>
      <c r="B227" s="57" t="s">
        <v>72</v>
      </c>
      <c r="C227" s="57" t="s">
        <v>50</v>
      </c>
      <c r="D227" s="57"/>
      <c r="E227" s="84">
        <v>1</v>
      </c>
      <c r="G227" s="62">
        <v>29384</v>
      </c>
      <c r="H227" s="62"/>
      <c r="I227" s="48">
        <v>1</v>
      </c>
      <c r="J227" s="65"/>
      <c r="K227" s="32"/>
      <c r="L227" s="48">
        <v>1</v>
      </c>
      <c r="M227" s="42"/>
      <c r="N227" s="32"/>
      <c r="O227" s="20">
        <f t="shared" si="183"/>
        <v>2</v>
      </c>
      <c r="P227" s="20">
        <f t="shared" si="184"/>
        <v>6</v>
      </c>
      <c r="Q227" s="20">
        <f t="shared" si="185"/>
        <v>1980</v>
      </c>
    </row>
    <row r="228" spans="1:17" ht="11.25" customHeight="1">
      <c r="A228" s="57" t="s">
        <v>138</v>
      </c>
      <c r="B228" s="57" t="s">
        <v>81</v>
      </c>
      <c r="C228" s="57" t="s">
        <v>159</v>
      </c>
      <c r="D228" s="57" t="s">
        <v>171</v>
      </c>
      <c r="E228" s="84">
        <v>1</v>
      </c>
      <c r="G228" s="62">
        <v>29464</v>
      </c>
      <c r="H228" s="62"/>
      <c r="I228" s="48">
        <v>1</v>
      </c>
      <c r="J228" s="65"/>
      <c r="K228" s="32"/>
      <c r="L228" s="48">
        <v>1</v>
      </c>
      <c r="M228" s="42"/>
      <c r="N228" s="32"/>
      <c r="O228" s="20">
        <f t="shared" si="183"/>
        <v>3</v>
      </c>
      <c r="P228" s="20">
        <f t="shared" si="184"/>
        <v>8</v>
      </c>
      <c r="Q228" s="20">
        <f t="shared" si="185"/>
        <v>1980</v>
      </c>
    </row>
    <row r="229" spans="1:17" ht="11.25" customHeight="1">
      <c r="A229" s="57" t="s">
        <v>138</v>
      </c>
      <c r="B229" s="57" t="s">
        <v>81</v>
      </c>
      <c r="C229" s="57" t="s">
        <v>160</v>
      </c>
      <c r="D229" s="57"/>
      <c r="E229" s="84">
        <v>1</v>
      </c>
      <c r="G229" s="62">
        <v>29477</v>
      </c>
      <c r="H229" s="62"/>
      <c r="I229" s="48">
        <v>1</v>
      </c>
      <c r="J229" s="65"/>
      <c r="K229" s="32"/>
      <c r="L229" s="48">
        <v>1</v>
      </c>
      <c r="M229" s="42"/>
      <c r="N229" s="32"/>
      <c r="O229" s="20">
        <f t="shared" si="183"/>
        <v>2</v>
      </c>
      <c r="P229" s="20">
        <f t="shared" si="184"/>
        <v>9</v>
      </c>
      <c r="Q229" s="20">
        <f t="shared" si="185"/>
        <v>1980</v>
      </c>
    </row>
    <row r="230" spans="1:17" ht="11.25" customHeight="1">
      <c r="A230" s="57" t="s">
        <v>138</v>
      </c>
      <c r="B230" s="57" t="s">
        <v>81</v>
      </c>
      <c r="C230" s="57" t="s">
        <v>160</v>
      </c>
      <c r="D230" s="57"/>
      <c r="E230" s="84">
        <v>1</v>
      </c>
      <c r="G230" s="62">
        <v>29511</v>
      </c>
      <c r="H230" s="62"/>
      <c r="I230" s="48">
        <v>1</v>
      </c>
      <c r="J230" s="65"/>
      <c r="K230" s="32"/>
      <c r="L230" s="48">
        <v>1</v>
      </c>
      <c r="M230" s="42"/>
      <c r="N230" s="32"/>
      <c r="O230" s="20">
        <f t="shared" si="183"/>
        <v>2</v>
      </c>
      <c r="P230" s="20">
        <f t="shared" si="184"/>
        <v>10</v>
      </c>
      <c r="Q230" s="20">
        <f t="shared" si="185"/>
        <v>1980</v>
      </c>
    </row>
    <row r="231" spans="1:17" ht="11.25" customHeight="1">
      <c r="A231" s="57" t="s">
        <v>138</v>
      </c>
      <c r="B231" s="57" t="s">
        <v>72</v>
      </c>
      <c r="C231" s="57" t="s">
        <v>50</v>
      </c>
      <c r="D231" s="57"/>
      <c r="E231" s="84">
        <v>1</v>
      </c>
      <c r="G231" s="62">
        <v>29717</v>
      </c>
      <c r="H231" s="62"/>
      <c r="I231" s="48">
        <v>1</v>
      </c>
      <c r="J231" s="65"/>
      <c r="K231" s="32"/>
      <c r="L231" s="48">
        <v>1</v>
      </c>
      <c r="M231" s="42"/>
      <c r="N231" s="32"/>
      <c r="O231" s="20">
        <f t="shared" si="183"/>
        <v>2</v>
      </c>
      <c r="P231" s="20">
        <f t="shared" si="184"/>
        <v>5</v>
      </c>
      <c r="Q231" s="20">
        <f t="shared" si="185"/>
        <v>1981</v>
      </c>
    </row>
    <row r="232" spans="1:17" ht="11.25" customHeight="1">
      <c r="A232" s="57" t="s">
        <v>138</v>
      </c>
      <c r="B232" s="57" t="s">
        <v>81</v>
      </c>
      <c r="C232" s="57" t="s">
        <v>160</v>
      </c>
      <c r="D232" s="57"/>
      <c r="E232" s="84">
        <v>1</v>
      </c>
      <c r="G232" s="62">
        <v>29721</v>
      </c>
      <c r="H232" s="62"/>
      <c r="I232" s="48">
        <v>1</v>
      </c>
      <c r="J232" s="65"/>
      <c r="K232" s="32"/>
      <c r="L232" s="48">
        <v>1</v>
      </c>
      <c r="M232" s="42"/>
      <c r="N232" s="32"/>
      <c r="O232" s="20">
        <f t="shared" si="183"/>
        <v>2</v>
      </c>
      <c r="P232" s="20">
        <f t="shared" si="184"/>
        <v>5</v>
      </c>
      <c r="Q232" s="20">
        <f t="shared" si="185"/>
        <v>1981</v>
      </c>
    </row>
    <row r="233" spans="1:17" ht="11.25" customHeight="1">
      <c r="A233" s="57" t="s">
        <v>138</v>
      </c>
      <c r="B233" s="57" t="s">
        <v>81</v>
      </c>
      <c r="C233" s="57" t="s">
        <v>168</v>
      </c>
      <c r="D233" s="57"/>
      <c r="E233" s="84">
        <v>1</v>
      </c>
      <c r="G233" s="62">
        <v>29723</v>
      </c>
      <c r="H233" s="62"/>
      <c r="I233" s="48">
        <v>1</v>
      </c>
      <c r="J233" s="65"/>
      <c r="K233" s="32"/>
      <c r="L233" s="48">
        <v>1</v>
      </c>
      <c r="M233" s="42"/>
      <c r="N233" s="32"/>
      <c r="O233" s="20">
        <f t="shared" si="183"/>
        <v>2</v>
      </c>
      <c r="P233" s="20">
        <f t="shared" si="184"/>
        <v>5</v>
      </c>
      <c r="Q233" s="20">
        <f t="shared" si="185"/>
        <v>1981</v>
      </c>
    </row>
    <row r="234" spans="1:17" ht="11.25" customHeight="1">
      <c r="A234" s="57" t="s">
        <v>138</v>
      </c>
      <c r="B234" s="57" t="s">
        <v>81</v>
      </c>
      <c r="C234" s="57" t="s">
        <v>141</v>
      </c>
      <c r="D234" s="57" t="s">
        <v>171</v>
      </c>
      <c r="E234" s="84">
        <v>1</v>
      </c>
      <c r="G234" s="62">
        <v>29726</v>
      </c>
      <c r="H234" s="62"/>
      <c r="I234" s="48">
        <v>1</v>
      </c>
      <c r="J234" s="65"/>
      <c r="K234" s="32"/>
      <c r="L234" s="48">
        <v>1</v>
      </c>
      <c r="M234" s="42"/>
      <c r="N234" s="32"/>
      <c r="O234" s="20">
        <f t="shared" si="183"/>
        <v>2</v>
      </c>
      <c r="P234" s="20">
        <f t="shared" si="184"/>
        <v>5</v>
      </c>
      <c r="Q234" s="20">
        <f t="shared" si="185"/>
        <v>1981</v>
      </c>
    </row>
    <row r="235" spans="1:17" ht="11.25" customHeight="1">
      <c r="A235" s="57" t="s">
        <v>138</v>
      </c>
      <c r="B235" s="57" t="s">
        <v>81</v>
      </c>
      <c r="C235" s="57" t="s">
        <v>181</v>
      </c>
      <c r="D235" s="57"/>
      <c r="E235" s="84">
        <v>1</v>
      </c>
      <c r="G235" s="62">
        <v>29730</v>
      </c>
      <c r="H235" s="62"/>
      <c r="I235" s="48">
        <v>1</v>
      </c>
      <c r="J235" s="65"/>
      <c r="K235" s="32"/>
      <c r="L235" s="48">
        <v>1</v>
      </c>
      <c r="M235" s="42"/>
      <c r="N235" s="32"/>
      <c r="O235" s="20">
        <f t="shared" si="183"/>
        <v>3</v>
      </c>
      <c r="P235" s="20">
        <f t="shared" si="184"/>
        <v>5</v>
      </c>
      <c r="Q235" s="20">
        <f t="shared" si="185"/>
        <v>1981</v>
      </c>
    </row>
    <row r="236" spans="1:17" ht="11.25" customHeight="1">
      <c r="A236" s="21" t="s">
        <v>138</v>
      </c>
      <c r="B236" s="21" t="s">
        <v>78</v>
      </c>
      <c r="C236" s="21" t="s">
        <v>182</v>
      </c>
      <c r="D236" s="21"/>
      <c r="E236" s="20">
        <v>1</v>
      </c>
      <c r="F236" s="90"/>
      <c r="G236" s="35">
        <v>29734</v>
      </c>
      <c r="H236" s="35"/>
      <c r="I236" s="48">
        <v>1</v>
      </c>
      <c r="J236" s="56"/>
      <c r="K236" s="21"/>
      <c r="L236" s="48">
        <v>1</v>
      </c>
      <c r="M236" s="43"/>
      <c r="N236" s="21"/>
      <c r="O236" s="20">
        <f t="shared" si="183"/>
        <v>3</v>
      </c>
      <c r="P236" s="20">
        <f t="shared" si="184"/>
        <v>5</v>
      </c>
      <c r="Q236" s="20">
        <f t="shared" si="185"/>
        <v>1981</v>
      </c>
    </row>
    <row r="237" spans="1:17" ht="11.25" customHeight="1">
      <c r="A237" s="57" t="s">
        <v>138</v>
      </c>
      <c r="B237" s="57" t="s">
        <v>81</v>
      </c>
      <c r="C237" s="57" t="s">
        <v>183</v>
      </c>
      <c r="D237" s="57" t="s">
        <v>171</v>
      </c>
      <c r="E237" s="84">
        <v>1</v>
      </c>
      <c r="G237" s="62">
        <v>29839</v>
      </c>
      <c r="H237" s="62"/>
      <c r="I237" s="48">
        <v>1</v>
      </c>
      <c r="J237" s="65"/>
      <c r="K237" s="32"/>
      <c r="L237" s="48">
        <v>1</v>
      </c>
      <c r="M237" s="42"/>
      <c r="N237" s="32"/>
      <c r="O237" s="20">
        <f t="shared" si="183"/>
        <v>1</v>
      </c>
      <c r="P237" s="20">
        <f t="shared" si="184"/>
        <v>9</v>
      </c>
      <c r="Q237" s="20">
        <f t="shared" si="185"/>
        <v>1981</v>
      </c>
    </row>
    <row r="238" spans="1:17" ht="11.25" customHeight="1">
      <c r="A238" s="57" t="s">
        <v>138</v>
      </c>
      <c r="B238" s="57" t="s">
        <v>72</v>
      </c>
      <c r="C238" s="57" t="s">
        <v>50</v>
      </c>
      <c r="D238" s="57"/>
      <c r="E238" s="84">
        <v>1</v>
      </c>
      <c r="G238" s="62">
        <v>29840</v>
      </c>
      <c r="H238" s="62"/>
      <c r="I238" s="48">
        <v>1</v>
      </c>
      <c r="J238" s="65"/>
      <c r="K238" s="32"/>
      <c r="L238" s="48">
        <v>1</v>
      </c>
      <c r="M238" s="42"/>
      <c r="N238" s="32"/>
      <c r="O238" s="20">
        <f t="shared" si="183"/>
        <v>2</v>
      </c>
      <c r="P238" s="20">
        <f t="shared" si="184"/>
        <v>9</v>
      </c>
      <c r="Q238" s="20">
        <f t="shared" si="185"/>
        <v>1981</v>
      </c>
    </row>
    <row r="239" spans="1:17" ht="11.25" customHeight="1">
      <c r="A239" s="57" t="s">
        <v>138</v>
      </c>
      <c r="B239" s="57" t="s">
        <v>81</v>
      </c>
      <c r="C239" s="57" t="s">
        <v>184</v>
      </c>
      <c r="D239" s="57"/>
      <c r="E239" s="84">
        <v>2</v>
      </c>
      <c r="G239" s="62">
        <v>29842</v>
      </c>
      <c r="H239" s="62"/>
      <c r="I239" s="48">
        <v>1</v>
      </c>
      <c r="J239" s="65"/>
      <c r="K239" s="32"/>
      <c r="L239" s="48">
        <v>1</v>
      </c>
      <c r="M239" s="42"/>
      <c r="N239" s="32"/>
      <c r="O239" s="20">
        <f t="shared" si="183"/>
        <v>2</v>
      </c>
      <c r="P239" s="20">
        <f t="shared" si="184"/>
        <v>9</v>
      </c>
      <c r="Q239" s="20">
        <f t="shared" si="185"/>
        <v>1981</v>
      </c>
    </row>
    <row r="240" spans="1:17" ht="11.25" customHeight="1">
      <c r="A240" s="57" t="s">
        <v>138</v>
      </c>
      <c r="B240" s="57" t="s">
        <v>81</v>
      </c>
      <c r="C240" s="57" t="s">
        <v>154</v>
      </c>
      <c r="D240" s="57"/>
      <c r="E240" s="84">
        <v>2</v>
      </c>
      <c r="G240" s="62">
        <v>29842</v>
      </c>
      <c r="H240" s="62"/>
      <c r="I240" s="48">
        <v>1</v>
      </c>
      <c r="J240" s="65"/>
      <c r="K240" s="32"/>
      <c r="L240" s="48">
        <v>1</v>
      </c>
      <c r="M240" s="42"/>
      <c r="N240" s="32"/>
      <c r="O240" s="20">
        <f t="shared" si="183"/>
        <v>2</v>
      </c>
      <c r="P240" s="20">
        <f t="shared" si="184"/>
        <v>9</v>
      </c>
      <c r="Q240" s="20">
        <f t="shared" si="185"/>
        <v>1981</v>
      </c>
    </row>
    <row r="241" spans="1:17" ht="11.25" customHeight="1">
      <c r="A241" s="57" t="s">
        <v>138</v>
      </c>
      <c r="B241" s="57" t="s">
        <v>81</v>
      </c>
      <c r="C241" s="57" t="s">
        <v>169</v>
      </c>
      <c r="D241" s="57"/>
      <c r="E241" s="84">
        <v>1</v>
      </c>
      <c r="G241" s="62">
        <v>29842</v>
      </c>
      <c r="H241" s="62"/>
      <c r="I241" s="48">
        <v>1</v>
      </c>
      <c r="J241" s="65"/>
      <c r="K241" s="32"/>
      <c r="L241" s="48">
        <v>1</v>
      </c>
      <c r="M241" s="42"/>
      <c r="N241" s="32"/>
      <c r="O241" s="20">
        <f t="shared" si="183"/>
        <v>2</v>
      </c>
      <c r="P241" s="20">
        <f t="shared" si="184"/>
        <v>9</v>
      </c>
      <c r="Q241" s="20">
        <f t="shared" si="185"/>
        <v>1981</v>
      </c>
    </row>
    <row r="242" spans="1:17" ht="11.25" customHeight="1">
      <c r="A242" s="57" t="s">
        <v>138</v>
      </c>
      <c r="B242" s="57" t="s">
        <v>81</v>
      </c>
      <c r="C242" s="57" t="s">
        <v>160</v>
      </c>
      <c r="D242" s="57"/>
      <c r="E242" s="84">
        <v>1</v>
      </c>
      <c r="G242" s="62">
        <v>29843</v>
      </c>
      <c r="H242" s="62"/>
      <c r="I242" s="48">
        <v>1</v>
      </c>
      <c r="J242" s="65"/>
      <c r="K242" s="32"/>
      <c r="L242" s="48">
        <v>1</v>
      </c>
      <c r="M242" s="42"/>
      <c r="N242" s="32"/>
      <c r="O242" s="20">
        <f t="shared" si="183"/>
        <v>2</v>
      </c>
      <c r="P242" s="20">
        <f t="shared" si="184"/>
        <v>9</v>
      </c>
      <c r="Q242" s="20">
        <f t="shared" si="185"/>
        <v>1981</v>
      </c>
    </row>
    <row r="243" spans="1:17" ht="11.25" customHeight="1">
      <c r="A243" s="57" t="s">
        <v>138</v>
      </c>
      <c r="B243" s="57" t="s">
        <v>81</v>
      </c>
      <c r="C243" s="57" t="s">
        <v>168</v>
      </c>
      <c r="D243" s="57"/>
      <c r="E243" s="84">
        <v>1</v>
      </c>
      <c r="G243" s="62">
        <v>29845</v>
      </c>
      <c r="H243" s="62"/>
      <c r="I243" s="48">
        <v>1</v>
      </c>
      <c r="J243" s="65"/>
      <c r="K243" s="32"/>
      <c r="L243" s="48">
        <v>1</v>
      </c>
      <c r="M243" s="42"/>
      <c r="N243" s="32"/>
      <c r="O243" s="20">
        <f t="shared" si="183"/>
        <v>2</v>
      </c>
      <c r="P243" s="20">
        <f t="shared" si="184"/>
        <v>9</v>
      </c>
      <c r="Q243" s="20">
        <f t="shared" si="185"/>
        <v>1981</v>
      </c>
    </row>
    <row r="244" spans="1:17" ht="11.25" customHeight="1">
      <c r="A244" s="57" t="s">
        <v>138</v>
      </c>
      <c r="B244" s="57" t="s">
        <v>72</v>
      </c>
      <c r="C244" s="57" t="s">
        <v>50</v>
      </c>
      <c r="D244" s="57"/>
      <c r="E244" s="84">
        <v>1</v>
      </c>
      <c r="G244" s="62">
        <v>29846</v>
      </c>
      <c r="H244" s="62"/>
      <c r="I244" s="48">
        <v>1</v>
      </c>
      <c r="J244" s="65"/>
      <c r="K244" s="32"/>
      <c r="L244" s="48">
        <v>1</v>
      </c>
      <c r="M244" s="42"/>
      <c r="N244" s="32"/>
      <c r="O244" s="20">
        <f t="shared" si="183"/>
        <v>2</v>
      </c>
      <c r="P244" s="20">
        <f t="shared" si="184"/>
        <v>9</v>
      </c>
      <c r="Q244" s="20">
        <f t="shared" si="185"/>
        <v>1981</v>
      </c>
    </row>
    <row r="245" spans="1:17" ht="11.25" customHeight="1">
      <c r="A245" s="57" t="s">
        <v>138</v>
      </c>
      <c r="B245" s="57" t="s">
        <v>72</v>
      </c>
      <c r="C245" s="57" t="s">
        <v>50</v>
      </c>
      <c r="D245" s="57"/>
      <c r="E245" s="84">
        <v>1</v>
      </c>
      <c r="G245" s="62">
        <v>29850</v>
      </c>
      <c r="H245" s="62"/>
      <c r="I245" s="48">
        <v>1</v>
      </c>
      <c r="J245" s="65"/>
      <c r="K245" s="32"/>
      <c r="L245" s="48">
        <v>1</v>
      </c>
      <c r="M245" s="42"/>
      <c r="N245" s="32"/>
      <c r="O245" s="20">
        <f t="shared" si="183"/>
        <v>3</v>
      </c>
      <c r="P245" s="20">
        <f t="shared" si="184"/>
        <v>9</v>
      </c>
      <c r="Q245" s="20">
        <f t="shared" si="185"/>
        <v>1981</v>
      </c>
    </row>
    <row r="246" spans="1:17" ht="11.25" customHeight="1">
      <c r="A246" s="57" t="s">
        <v>138</v>
      </c>
      <c r="B246" s="57" t="s">
        <v>81</v>
      </c>
      <c r="C246" s="57" t="s">
        <v>185</v>
      </c>
      <c r="D246" s="57"/>
      <c r="E246" s="84">
        <v>2</v>
      </c>
      <c r="G246" s="62">
        <v>29851</v>
      </c>
      <c r="H246" s="62"/>
      <c r="I246" s="48">
        <v>1</v>
      </c>
      <c r="J246" s="65"/>
      <c r="K246" s="32"/>
      <c r="L246" s="48">
        <v>1</v>
      </c>
      <c r="M246" s="42"/>
      <c r="N246" s="32"/>
      <c r="O246" s="20">
        <f t="shared" si="183"/>
        <v>3</v>
      </c>
      <c r="P246" s="20">
        <f t="shared" si="184"/>
        <v>9</v>
      </c>
      <c r="Q246" s="20">
        <f t="shared" si="185"/>
        <v>1981</v>
      </c>
    </row>
    <row r="247" spans="1:17" ht="11.25" customHeight="1">
      <c r="A247" s="57" t="s">
        <v>138</v>
      </c>
      <c r="B247" s="57" t="s">
        <v>81</v>
      </c>
      <c r="C247" s="57" t="s">
        <v>160</v>
      </c>
      <c r="D247" s="57"/>
      <c r="E247" s="84">
        <v>2</v>
      </c>
      <c r="G247" s="62">
        <v>29851</v>
      </c>
      <c r="H247" s="62"/>
      <c r="I247" s="48">
        <v>1</v>
      </c>
      <c r="J247" s="65"/>
      <c r="K247" s="32"/>
      <c r="L247" s="48">
        <v>1</v>
      </c>
      <c r="M247" s="42"/>
      <c r="N247" s="32"/>
      <c r="O247" s="20">
        <f t="shared" si="183"/>
        <v>3</v>
      </c>
      <c r="P247" s="20">
        <f t="shared" si="184"/>
        <v>9</v>
      </c>
      <c r="Q247" s="20">
        <f t="shared" si="185"/>
        <v>1981</v>
      </c>
    </row>
    <row r="248" spans="1:17" ht="11.25" customHeight="1">
      <c r="A248" s="57" t="s">
        <v>138</v>
      </c>
      <c r="B248" s="57" t="s">
        <v>81</v>
      </c>
      <c r="C248" s="57" t="s">
        <v>159</v>
      </c>
      <c r="D248" s="57" t="s">
        <v>171</v>
      </c>
      <c r="E248" s="84">
        <v>1</v>
      </c>
      <c r="G248" s="62">
        <v>29854</v>
      </c>
      <c r="H248" s="62"/>
      <c r="I248" s="48">
        <v>1</v>
      </c>
      <c r="J248" s="65"/>
      <c r="K248" s="32"/>
      <c r="L248" s="48">
        <v>1</v>
      </c>
      <c r="M248" s="42"/>
      <c r="N248" s="32"/>
      <c r="O248" s="20">
        <f t="shared" si="183"/>
        <v>3</v>
      </c>
      <c r="P248" s="20">
        <f t="shared" si="184"/>
        <v>9</v>
      </c>
      <c r="Q248" s="20">
        <f t="shared" si="185"/>
        <v>1981</v>
      </c>
    </row>
    <row r="249" spans="1:17" ht="11.25" customHeight="1">
      <c r="A249" s="57" t="s">
        <v>138</v>
      </c>
      <c r="B249" s="57" t="s">
        <v>72</v>
      </c>
      <c r="C249" s="57" t="s">
        <v>50</v>
      </c>
      <c r="D249" s="57"/>
      <c r="E249" s="84">
        <v>1</v>
      </c>
      <c r="G249" s="62">
        <v>29859</v>
      </c>
      <c r="H249" s="62"/>
      <c r="I249" s="48">
        <v>1</v>
      </c>
      <c r="J249" s="65"/>
      <c r="K249" s="32"/>
      <c r="L249" s="48">
        <v>1</v>
      </c>
      <c r="M249" s="42"/>
      <c r="N249" s="32"/>
      <c r="O249" s="20">
        <f t="shared" si="183"/>
        <v>3</v>
      </c>
      <c r="P249" s="20">
        <f t="shared" si="184"/>
        <v>9</v>
      </c>
      <c r="Q249" s="20">
        <f t="shared" si="185"/>
        <v>1981</v>
      </c>
    </row>
    <row r="250" spans="1:17" ht="11.25" customHeight="1">
      <c r="A250" s="57" t="s">
        <v>138</v>
      </c>
      <c r="B250" s="57" t="s">
        <v>81</v>
      </c>
      <c r="C250" s="57" t="s">
        <v>186</v>
      </c>
      <c r="D250" s="57"/>
      <c r="E250" s="84">
        <v>1</v>
      </c>
      <c r="G250" s="62">
        <v>29864</v>
      </c>
      <c r="H250" s="62"/>
      <c r="I250" s="48">
        <v>1</v>
      </c>
      <c r="J250" s="65"/>
      <c r="K250" s="32"/>
      <c r="L250" s="48">
        <v>1</v>
      </c>
      <c r="M250" s="42"/>
      <c r="N250" s="32"/>
      <c r="O250" s="20">
        <f t="shared" si="183"/>
        <v>1</v>
      </c>
      <c r="P250" s="20">
        <f t="shared" si="184"/>
        <v>10</v>
      </c>
      <c r="Q250" s="20">
        <f t="shared" si="185"/>
        <v>1981</v>
      </c>
    </row>
    <row r="251" spans="1:17" ht="11.25" customHeight="1">
      <c r="A251" s="57" t="s">
        <v>138</v>
      </c>
      <c r="B251" s="57" t="s">
        <v>72</v>
      </c>
      <c r="C251" s="57" t="s">
        <v>50</v>
      </c>
      <c r="D251" s="57"/>
      <c r="E251" s="84">
        <v>1</v>
      </c>
      <c r="G251" s="62">
        <v>30086</v>
      </c>
      <c r="H251" s="62"/>
      <c r="I251" s="48">
        <v>1</v>
      </c>
      <c r="J251" s="65"/>
      <c r="K251" s="32"/>
      <c r="L251" s="48">
        <v>1</v>
      </c>
      <c r="M251" s="42"/>
      <c r="N251" s="32"/>
      <c r="O251" s="20">
        <f t="shared" si="183"/>
        <v>2</v>
      </c>
      <c r="P251" s="20">
        <f t="shared" si="184"/>
        <v>5</v>
      </c>
      <c r="Q251" s="20">
        <f t="shared" si="185"/>
        <v>1982</v>
      </c>
    </row>
    <row r="252" spans="1:17" ht="11.25" customHeight="1">
      <c r="A252" s="57" t="s">
        <v>138</v>
      </c>
      <c r="B252" s="57" t="s">
        <v>72</v>
      </c>
      <c r="C252" s="57" t="s">
        <v>50</v>
      </c>
      <c r="D252" s="57"/>
      <c r="E252" s="84">
        <v>1</v>
      </c>
      <c r="G252" s="62">
        <v>30087</v>
      </c>
      <c r="H252" s="62"/>
      <c r="I252" s="48">
        <v>1</v>
      </c>
      <c r="J252" s="65"/>
      <c r="K252" s="32"/>
      <c r="L252" s="48">
        <v>1</v>
      </c>
      <c r="M252" s="42"/>
      <c r="N252" s="32"/>
      <c r="O252" s="20">
        <f t="shared" si="183"/>
        <v>2</v>
      </c>
      <c r="P252" s="20">
        <f t="shared" si="184"/>
        <v>5</v>
      </c>
      <c r="Q252" s="20">
        <f t="shared" si="185"/>
        <v>1982</v>
      </c>
    </row>
    <row r="253" spans="1:17" ht="11.25" customHeight="1">
      <c r="A253" s="57" t="s">
        <v>138</v>
      </c>
      <c r="B253" s="57" t="s">
        <v>81</v>
      </c>
      <c r="C253" s="57" t="s">
        <v>159</v>
      </c>
      <c r="D253" s="57" t="s">
        <v>171</v>
      </c>
      <c r="E253" s="84">
        <v>1</v>
      </c>
      <c r="G253" s="62">
        <v>30090</v>
      </c>
      <c r="H253" s="62"/>
      <c r="I253" s="48">
        <v>1</v>
      </c>
      <c r="J253" s="65"/>
      <c r="K253" s="32"/>
      <c r="L253" s="48">
        <v>1</v>
      </c>
      <c r="M253" s="42"/>
      <c r="N253" s="32"/>
      <c r="O253" s="20">
        <f t="shared" si="183"/>
        <v>2</v>
      </c>
      <c r="P253" s="20">
        <f t="shared" si="184"/>
        <v>5</v>
      </c>
      <c r="Q253" s="20">
        <f t="shared" si="185"/>
        <v>1982</v>
      </c>
    </row>
    <row r="254" spans="1:17" ht="11.25" customHeight="1">
      <c r="A254" s="57" t="s">
        <v>138</v>
      </c>
      <c r="B254" s="57" t="s">
        <v>72</v>
      </c>
      <c r="C254" s="57" t="s">
        <v>50</v>
      </c>
      <c r="D254" s="57"/>
      <c r="E254" s="84">
        <v>1</v>
      </c>
      <c r="G254" s="62">
        <v>30096</v>
      </c>
      <c r="H254" s="62"/>
      <c r="I254" s="48">
        <v>1</v>
      </c>
      <c r="J254" s="65"/>
      <c r="K254" s="32"/>
      <c r="L254" s="48">
        <v>1</v>
      </c>
      <c r="M254" s="42"/>
      <c r="N254" s="32"/>
      <c r="O254" s="20">
        <f t="shared" si="183"/>
        <v>3</v>
      </c>
      <c r="P254" s="20">
        <f t="shared" si="184"/>
        <v>5</v>
      </c>
      <c r="Q254" s="20">
        <f t="shared" si="185"/>
        <v>1982</v>
      </c>
    </row>
    <row r="255" spans="1:17" ht="11.25" customHeight="1">
      <c r="A255" s="57" t="s">
        <v>138</v>
      </c>
      <c r="B255" s="57" t="s">
        <v>72</v>
      </c>
      <c r="C255" s="57" t="s">
        <v>50</v>
      </c>
      <c r="D255" s="57"/>
      <c r="E255" s="84">
        <v>1</v>
      </c>
      <c r="G255" s="62">
        <v>30099</v>
      </c>
      <c r="H255" s="62"/>
      <c r="I255" s="48">
        <v>1</v>
      </c>
      <c r="J255" s="65"/>
      <c r="K255" s="32"/>
      <c r="L255" s="48">
        <v>1</v>
      </c>
      <c r="M255" s="42"/>
      <c r="N255" s="32"/>
      <c r="O255" s="20">
        <f t="shared" si="183"/>
        <v>3</v>
      </c>
      <c r="P255" s="20">
        <f t="shared" si="184"/>
        <v>5</v>
      </c>
      <c r="Q255" s="20">
        <f t="shared" si="185"/>
        <v>1982</v>
      </c>
    </row>
    <row r="256" spans="1:17" ht="11.25" customHeight="1">
      <c r="A256" s="57" t="s">
        <v>138</v>
      </c>
      <c r="B256" s="57" t="s">
        <v>72</v>
      </c>
      <c r="C256" s="57" t="s">
        <v>50</v>
      </c>
      <c r="D256" s="57"/>
      <c r="E256" s="84">
        <v>1</v>
      </c>
      <c r="G256" s="62">
        <v>30207</v>
      </c>
      <c r="H256" s="62"/>
      <c r="I256" s="48">
        <v>1</v>
      </c>
      <c r="J256" s="65"/>
      <c r="K256" s="32"/>
      <c r="L256" s="48">
        <v>1</v>
      </c>
      <c r="M256" s="42"/>
      <c r="N256" s="32"/>
      <c r="O256" s="20">
        <f t="shared" si="183"/>
        <v>2</v>
      </c>
      <c r="P256" s="20">
        <f t="shared" si="184"/>
        <v>9</v>
      </c>
      <c r="Q256" s="20">
        <f t="shared" si="185"/>
        <v>1982</v>
      </c>
    </row>
    <row r="257" spans="1:17" ht="11.25" customHeight="1">
      <c r="A257" s="57" t="s">
        <v>138</v>
      </c>
      <c r="B257" s="57" t="s">
        <v>72</v>
      </c>
      <c r="C257" s="57" t="s">
        <v>50</v>
      </c>
      <c r="D257" s="57"/>
      <c r="E257" s="84">
        <v>1</v>
      </c>
      <c r="G257" s="62">
        <v>30214</v>
      </c>
      <c r="H257" s="62"/>
      <c r="I257" s="48">
        <v>1</v>
      </c>
      <c r="J257" s="65"/>
      <c r="K257" s="32"/>
      <c r="L257" s="48">
        <v>1</v>
      </c>
      <c r="M257" s="42"/>
      <c r="N257" s="32"/>
      <c r="O257" s="20">
        <f t="shared" si="183"/>
        <v>2</v>
      </c>
      <c r="P257" s="20">
        <f t="shared" si="184"/>
        <v>9</v>
      </c>
      <c r="Q257" s="20">
        <f t="shared" si="185"/>
        <v>1982</v>
      </c>
    </row>
    <row r="258" spans="1:17" ht="11.25" customHeight="1">
      <c r="A258" s="57" t="s">
        <v>138</v>
      </c>
      <c r="B258" s="57" t="s">
        <v>72</v>
      </c>
      <c r="C258" s="57" t="s">
        <v>50</v>
      </c>
      <c r="D258" s="57"/>
      <c r="E258" s="84">
        <v>1</v>
      </c>
      <c r="G258" s="62">
        <v>30245</v>
      </c>
      <c r="H258" s="62"/>
      <c r="I258" s="48">
        <v>1</v>
      </c>
      <c r="J258" s="65"/>
      <c r="K258" s="32"/>
      <c r="L258" s="48">
        <v>1</v>
      </c>
      <c r="M258" s="42"/>
      <c r="N258" s="32"/>
      <c r="O258" s="20">
        <f t="shared" si="183"/>
        <v>3</v>
      </c>
      <c r="P258" s="20">
        <f t="shared" si="184"/>
        <v>10</v>
      </c>
      <c r="Q258" s="20">
        <f t="shared" si="185"/>
        <v>1982</v>
      </c>
    </row>
    <row r="259" spans="1:17" ht="11.25" customHeight="1">
      <c r="A259" s="57" t="s">
        <v>138</v>
      </c>
      <c r="B259" s="57" t="s">
        <v>81</v>
      </c>
      <c r="C259" s="57" t="s">
        <v>183</v>
      </c>
      <c r="D259" s="57" t="s">
        <v>171</v>
      </c>
      <c r="E259" s="84">
        <v>1</v>
      </c>
      <c r="G259" s="62">
        <v>30448</v>
      </c>
      <c r="H259" s="62"/>
      <c r="I259" s="48">
        <v>1</v>
      </c>
      <c r="J259" s="65"/>
      <c r="K259" s="32"/>
      <c r="L259" s="48">
        <v>1</v>
      </c>
      <c r="M259" s="42"/>
      <c r="N259" s="32"/>
      <c r="O259" s="20">
        <f t="shared" si="183"/>
        <v>2</v>
      </c>
      <c r="P259" s="20">
        <f t="shared" si="184"/>
        <v>5</v>
      </c>
      <c r="Q259" s="20">
        <f t="shared" si="185"/>
        <v>1983</v>
      </c>
    </row>
    <row r="260" spans="1:17" ht="11.25" customHeight="1">
      <c r="A260" s="57" t="s">
        <v>138</v>
      </c>
      <c r="B260" s="57" t="s">
        <v>81</v>
      </c>
      <c r="C260" s="57" t="s">
        <v>159</v>
      </c>
      <c r="D260" s="57" t="s">
        <v>171</v>
      </c>
      <c r="E260" s="84">
        <v>1</v>
      </c>
      <c r="G260" s="62">
        <v>30565</v>
      </c>
      <c r="H260" s="62"/>
      <c r="I260" s="48">
        <v>1</v>
      </c>
      <c r="J260" s="65"/>
      <c r="K260" s="32"/>
      <c r="L260" s="48">
        <v>1</v>
      </c>
      <c r="M260" s="42"/>
      <c r="N260" s="32"/>
      <c r="O260" s="20">
        <f t="shared" si="183"/>
        <v>1</v>
      </c>
      <c r="P260" s="20">
        <f t="shared" si="184"/>
        <v>9</v>
      </c>
      <c r="Q260" s="20">
        <f t="shared" si="185"/>
        <v>1983</v>
      </c>
    </row>
    <row r="261" spans="1:17" ht="11.25" customHeight="1">
      <c r="A261" s="57" t="s">
        <v>138</v>
      </c>
      <c r="B261" s="57" t="s">
        <v>72</v>
      </c>
      <c r="C261" s="57" t="s">
        <v>50</v>
      </c>
      <c r="D261" s="57"/>
      <c r="E261" s="84">
        <v>1</v>
      </c>
      <c r="G261" s="62">
        <v>30567</v>
      </c>
      <c r="H261" s="62"/>
      <c r="I261" s="48">
        <v>1</v>
      </c>
      <c r="J261" s="65"/>
      <c r="K261" s="32"/>
      <c r="L261" s="48">
        <v>1</v>
      </c>
      <c r="M261" s="42"/>
      <c r="N261" s="32"/>
      <c r="O261" s="20">
        <f t="shared" ref="O261:O324" si="186">IF(DAY(G261)&lt;=10,1,IF(DAY(G261)&gt;20,3,2))</f>
        <v>1</v>
      </c>
      <c r="P261" s="20">
        <f t="shared" ref="P261:P324" si="187">MONTH(G261)</f>
        <v>9</v>
      </c>
      <c r="Q261" s="20">
        <f t="shared" ref="Q261:Q324" si="188">YEAR(G261)</f>
        <v>1983</v>
      </c>
    </row>
    <row r="262" spans="1:17" ht="11.25" customHeight="1">
      <c r="A262" s="57" t="s">
        <v>138</v>
      </c>
      <c r="B262" s="57" t="s">
        <v>72</v>
      </c>
      <c r="C262" s="57" t="s">
        <v>50</v>
      </c>
      <c r="D262" s="57"/>
      <c r="E262" s="84">
        <v>1</v>
      </c>
      <c r="G262" s="62">
        <v>30571</v>
      </c>
      <c r="H262" s="62"/>
      <c r="I262" s="48">
        <v>1</v>
      </c>
      <c r="J262" s="65"/>
      <c r="K262" s="32"/>
      <c r="L262" s="48">
        <v>1</v>
      </c>
      <c r="M262" s="42"/>
      <c r="N262" s="32"/>
      <c r="O262" s="20">
        <f t="shared" si="186"/>
        <v>2</v>
      </c>
      <c r="P262" s="20">
        <f t="shared" si="187"/>
        <v>9</v>
      </c>
      <c r="Q262" s="20">
        <f t="shared" si="188"/>
        <v>1983</v>
      </c>
    </row>
    <row r="263" spans="1:17" ht="11.25" customHeight="1">
      <c r="A263" s="57" t="s">
        <v>138</v>
      </c>
      <c r="B263" s="57" t="s">
        <v>72</v>
      </c>
      <c r="C263" s="57" t="s">
        <v>50</v>
      </c>
      <c r="D263" s="57"/>
      <c r="E263" s="84">
        <v>1</v>
      </c>
      <c r="G263" s="62">
        <v>30575</v>
      </c>
      <c r="H263" s="62"/>
      <c r="I263" s="48">
        <v>1</v>
      </c>
      <c r="J263" s="65"/>
      <c r="K263" s="32"/>
      <c r="L263" s="48">
        <v>1</v>
      </c>
      <c r="M263" s="42"/>
      <c r="N263" s="32"/>
      <c r="O263" s="20">
        <f t="shared" si="186"/>
        <v>2</v>
      </c>
      <c r="P263" s="20">
        <f t="shared" si="187"/>
        <v>9</v>
      </c>
      <c r="Q263" s="20">
        <f t="shared" si="188"/>
        <v>1983</v>
      </c>
    </row>
    <row r="264" spans="1:17" ht="11.25" customHeight="1">
      <c r="A264" s="57" t="s">
        <v>138</v>
      </c>
      <c r="B264" s="57" t="s">
        <v>72</v>
      </c>
      <c r="C264" s="57" t="s">
        <v>50</v>
      </c>
      <c r="D264" s="57"/>
      <c r="E264" s="84">
        <v>1</v>
      </c>
      <c r="G264" s="62">
        <v>30806</v>
      </c>
      <c r="H264" s="62"/>
      <c r="I264" s="48">
        <v>1</v>
      </c>
      <c r="J264" s="65"/>
      <c r="K264" s="32"/>
      <c r="L264" s="48">
        <v>1</v>
      </c>
      <c r="M264" s="42"/>
      <c r="N264" s="32"/>
      <c r="O264" s="20">
        <f t="shared" si="186"/>
        <v>1</v>
      </c>
      <c r="P264" s="20">
        <f t="shared" si="187"/>
        <v>5</v>
      </c>
      <c r="Q264" s="20">
        <f t="shared" si="188"/>
        <v>1984</v>
      </c>
    </row>
    <row r="265" spans="1:17" ht="11.25" customHeight="1">
      <c r="A265" s="57" t="s">
        <v>138</v>
      </c>
      <c r="B265" s="57" t="s">
        <v>72</v>
      </c>
      <c r="C265" s="57" t="s">
        <v>50</v>
      </c>
      <c r="D265" s="57"/>
      <c r="E265" s="84">
        <v>1</v>
      </c>
      <c r="G265" s="62">
        <v>30831</v>
      </c>
      <c r="H265" s="62"/>
      <c r="I265" s="48">
        <v>1</v>
      </c>
      <c r="J265" s="65"/>
      <c r="K265" s="32"/>
      <c r="L265" s="48">
        <v>1</v>
      </c>
      <c r="M265" s="42"/>
      <c r="N265" s="32"/>
      <c r="O265" s="20">
        <f t="shared" si="186"/>
        <v>3</v>
      </c>
      <c r="P265" s="20">
        <f t="shared" si="187"/>
        <v>5</v>
      </c>
      <c r="Q265" s="20">
        <f t="shared" si="188"/>
        <v>1984</v>
      </c>
    </row>
    <row r="266" spans="1:17" ht="11.25" customHeight="1">
      <c r="A266" s="66" t="s">
        <v>138</v>
      </c>
      <c r="B266" s="66" t="s">
        <v>78</v>
      </c>
      <c r="C266" s="57" t="s">
        <v>187</v>
      </c>
      <c r="D266" s="57"/>
      <c r="E266" s="85">
        <v>1</v>
      </c>
      <c r="G266" s="35">
        <v>30850</v>
      </c>
      <c r="H266" s="35"/>
      <c r="I266" s="48">
        <v>1</v>
      </c>
      <c r="J266" s="56"/>
      <c r="K266" s="32"/>
      <c r="L266" s="48">
        <v>1</v>
      </c>
      <c r="M266" s="42"/>
      <c r="N266" s="32"/>
      <c r="O266" s="20">
        <f t="shared" si="186"/>
        <v>2</v>
      </c>
      <c r="P266" s="20">
        <f t="shared" si="187"/>
        <v>6</v>
      </c>
      <c r="Q266" s="20">
        <f t="shared" si="188"/>
        <v>1984</v>
      </c>
    </row>
    <row r="267" spans="1:17" ht="11.25" customHeight="1">
      <c r="A267" s="57" t="s">
        <v>138</v>
      </c>
      <c r="B267" s="57" t="s">
        <v>72</v>
      </c>
      <c r="C267" s="57" t="s">
        <v>50</v>
      </c>
      <c r="D267" s="57"/>
      <c r="E267" s="84">
        <v>1</v>
      </c>
      <c r="G267" s="62">
        <v>30932</v>
      </c>
      <c r="H267" s="62"/>
      <c r="I267" s="48">
        <v>1</v>
      </c>
      <c r="J267" s="65"/>
      <c r="K267" s="32"/>
      <c r="L267" s="48">
        <v>1</v>
      </c>
      <c r="M267" s="42"/>
      <c r="N267" s="32"/>
      <c r="O267" s="20">
        <f t="shared" si="186"/>
        <v>1</v>
      </c>
      <c r="P267" s="20">
        <f t="shared" si="187"/>
        <v>9</v>
      </c>
      <c r="Q267" s="20">
        <f t="shared" si="188"/>
        <v>1984</v>
      </c>
    </row>
    <row r="268" spans="1:17" ht="11.25" customHeight="1">
      <c r="A268" s="57" t="s">
        <v>138</v>
      </c>
      <c r="B268" s="57" t="s">
        <v>81</v>
      </c>
      <c r="C268" s="57" t="s">
        <v>160</v>
      </c>
      <c r="D268" s="57"/>
      <c r="E268" s="84">
        <v>1</v>
      </c>
      <c r="G268" s="62">
        <v>30943</v>
      </c>
      <c r="H268" s="62"/>
      <c r="I268" s="48">
        <v>1</v>
      </c>
      <c r="J268" s="65"/>
      <c r="K268" s="32"/>
      <c r="L268" s="48">
        <v>1</v>
      </c>
      <c r="M268" s="42"/>
      <c r="N268" s="32"/>
      <c r="O268" s="20">
        <f t="shared" si="186"/>
        <v>2</v>
      </c>
      <c r="P268" s="20">
        <f t="shared" si="187"/>
        <v>9</v>
      </c>
      <c r="Q268" s="20">
        <f t="shared" si="188"/>
        <v>1984</v>
      </c>
    </row>
    <row r="269" spans="1:17" ht="11.25" customHeight="1">
      <c r="A269" s="57" t="s">
        <v>138</v>
      </c>
      <c r="B269" s="57" t="s">
        <v>81</v>
      </c>
      <c r="C269" s="57" t="s">
        <v>159</v>
      </c>
      <c r="D269" s="57" t="s">
        <v>171</v>
      </c>
      <c r="E269" s="84">
        <v>1</v>
      </c>
      <c r="G269" s="62">
        <v>30945</v>
      </c>
      <c r="H269" s="62"/>
      <c r="I269" s="48">
        <v>1</v>
      </c>
      <c r="J269" s="65"/>
      <c r="K269" s="32"/>
      <c r="L269" s="48">
        <v>1</v>
      </c>
      <c r="M269" s="42"/>
      <c r="N269" s="32"/>
      <c r="O269" s="20">
        <f t="shared" si="186"/>
        <v>2</v>
      </c>
      <c r="P269" s="20">
        <f t="shared" si="187"/>
        <v>9</v>
      </c>
      <c r="Q269" s="20">
        <f t="shared" si="188"/>
        <v>1984</v>
      </c>
    </row>
    <row r="270" spans="1:17" ht="11.25" customHeight="1">
      <c r="A270" s="57" t="s">
        <v>138</v>
      </c>
      <c r="B270" s="57" t="s">
        <v>72</v>
      </c>
      <c r="C270" s="57" t="s">
        <v>50</v>
      </c>
      <c r="D270" s="57"/>
      <c r="E270" s="84">
        <v>1</v>
      </c>
      <c r="G270" s="62">
        <v>30946</v>
      </c>
      <c r="H270" s="62"/>
      <c r="I270" s="48">
        <v>1</v>
      </c>
      <c r="J270" s="65"/>
      <c r="K270" s="32"/>
      <c r="L270" s="48">
        <v>1</v>
      </c>
      <c r="M270" s="42"/>
      <c r="N270" s="32"/>
      <c r="O270" s="20">
        <f t="shared" si="186"/>
        <v>3</v>
      </c>
      <c r="P270" s="20">
        <f t="shared" si="187"/>
        <v>9</v>
      </c>
      <c r="Q270" s="20">
        <f t="shared" si="188"/>
        <v>1984</v>
      </c>
    </row>
    <row r="271" spans="1:17" ht="11.25" customHeight="1">
      <c r="A271" s="57" t="s">
        <v>138</v>
      </c>
      <c r="B271" s="57" t="s">
        <v>81</v>
      </c>
      <c r="C271" s="57" t="s">
        <v>160</v>
      </c>
      <c r="D271" s="57"/>
      <c r="E271" s="84">
        <v>1</v>
      </c>
      <c r="G271" s="62">
        <v>30947</v>
      </c>
      <c r="H271" s="62"/>
      <c r="I271" s="48">
        <v>1</v>
      </c>
      <c r="J271" s="65"/>
      <c r="K271" s="32"/>
      <c r="L271" s="48">
        <v>1</v>
      </c>
      <c r="M271" s="42"/>
      <c r="N271" s="32"/>
      <c r="O271" s="20">
        <f t="shared" si="186"/>
        <v>3</v>
      </c>
      <c r="P271" s="20">
        <f t="shared" si="187"/>
        <v>9</v>
      </c>
      <c r="Q271" s="20">
        <f t="shared" si="188"/>
        <v>1984</v>
      </c>
    </row>
    <row r="272" spans="1:17" ht="11.25" customHeight="1">
      <c r="A272" s="57" t="s">
        <v>138</v>
      </c>
      <c r="B272" s="57" t="s">
        <v>81</v>
      </c>
      <c r="C272" s="57" t="s">
        <v>160</v>
      </c>
      <c r="D272" s="57"/>
      <c r="E272" s="84">
        <v>1</v>
      </c>
      <c r="G272" s="62">
        <v>31176</v>
      </c>
      <c r="H272" s="62"/>
      <c r="I272" s="48">
        <v>1</v>
      </c>
      <c r="J272" s="65"/>
      <c r="K272" s="32"/>
      <c r="L272" s="48">
        <v>1</v>
      </c>
      <c r="M272" s="42"/>
      <c r="N272" s="32"/>
      <c r="O272" s="20">
        <f t="shared" si="186"/>
        <v>1</v>
      </c>
      <c r="P272" s="20">
        <f t="shared" si="187"/>
        <v>5</v>
      </c>
      <c r="Q272" s="20">
        <f t="shared" si="188"/>
        <v>1985</v>
      </c>
    </row>
    <row r="273" spans="1:17" ht="11.25" customHeight="1">
      <c r="A273" s="57" t="s">
        <v>138</v>
      </c>
      <c r="B273" s="57" t="s">
        <v>72</v>
      </c>
      <c r="C273" s="57" t="s">
        <v>50</v>
      </c>
      <c r="D273" s="57"/>
      <c r="E273" s="84">
        <v>1</v>
      </c>
      <c r="G273" s="62">
        <v>31181</v>
      </c>
      <c r="H273" s="62"/>
      <c r="I273" s="48">
        <v>1</v>
      </c>
      <c r="J273" s="65"/>
      <c r="K273" s="32"/>
      <c r="L273" s="48">
        <v>1</v>
      </c>
      <c r="M273" s="42"/>
      <c r="N273" s="32"/>
      <c r="O273" s="20">
        <f t="shared" si="186"/>
        <v>2</v>
      </c>
      <c r="P273" s="20">
        <f t="shared" si="187"/>
        <v>5</v>
      </c>
      <c r="Q273" s="20">
        <f t="shared" si="188"/>
        <v>1985</v>
      </c>
    </row>
    <row r="274" spans="1:17" ht="11.25" customHeight="1">
      <c r="A274" s="57" t="s">
        <v>138</v>
      </c>
      <c r="B274" s="57" t="s">
        <v>72</v>
      </c>
      <c r="C274" s="57" t="s">
        <v>50</v>
      </c>
      <c r="D274" s="57"/>
      <c r="E274" s="84">
        <v>2</v>
      </c>
      <c r="G274" s="62">
        <v>31185</v>
      </c>
      <c r="H274" s="62"/>
      <c r="I274" s="48">
        <v>1</v>
      </c>
      <c r="J274" s="65"/>
      <c r="K274" s="32"/>
      <c r="L274" s="48">
        <v>1</v>
      </c>
      <c r="M274" s="42"/>
      <c r="N274" s="32"/>
      <c r="O274" s="20">
        <f t="shared" si="186"/>
        <v>2</v>
      </c>
      <c r="P274" s="20">
        <f t="shared" si="187"/>
        <v>5</v>
      </c>
      <c r="Q274" s="20">
        <f t="shared" si="188"/>
        <v>1985</v>
      </c>
    </row>
    <row r="275" spans="1:17" ht="11.25" customHeight="1">
      <c r="A275" s="21" t="s">
        <v>138</v>
      </c>
      <c r="B275" s="21" t="s">
        <v>73</v>
      </c>
      <c r="C275" s="21" t="s">
        <v>162</v>
      </c>
      <c r="D275" s="21"/>
      <c r="E275" s="20">
        <v>1</v>
      </c>
      <c r="F275" s="90"/>
      <c r="G275" s="35">
        <v>31186</v>
      </c>
      <c r="H275" s="35"/>
      <c r="I275" s="48">
        <v>0</v>
      </c>
      <c r="J275" s="21" t="s">
        <v>188</v>
      </c>
      <c r="K275" s="55"/>
      <c r="L275" s="48">
        <v>0</v>
      </c>
      <c r="M275" s="43"/>
      <c r="N275" s="21"/>
      <c r="O275" s="20">
        <f t="shared" si="186"/>
        <v>2</v>
      </c>
      <c r="P275" s="20">
        <f t="shared" si="187"/>
        <v>5</v>
      </c>
      <c r="Q275" s="20">
        <f t="shared" si="188"/>
        <v>1985</v>
      </c>
    </row>
    <row r="276" spans="1:17" ht="11.25" customHeight="1">
      <c r="A276" s="66" t="s">
        <v>138</v>
      </c>
      <c r="B276" s="66" t="s">
        <v>151</v>
      </c>
      <c r="C276" s="57" t="s">
        <v>189</v>
      </c>
      <c r="D276" s="57" t="s">
        <v>88</v>
      </c>
      <c r="E276" s="85">
        <v>1</v>
      </c>
      <c r="F276" s="57" t="s">
        <v>289</v>
      </c>
      <c r="G276" s="35">
        <v>31196</v>
      </c>
      <c r="H276" s="35"/>
      <c r="I276" s="48">
        <v>1</v>
      </c>
      <c r="J276" s="56"/>
      <c r="K276" s="32"/>
      <c r="L276" s="48">
        <v>1</v>
      </c>
      <c r="M276" s="42"/>
      <c r="N276" s="32"/>
      <c r="O276" s="20">
        <f t="shared" si="186"/>
        <v>3</v>
      </c>
      <c r="P276" s="20">
        <f t="shared" si="187"/>
        <v>5</v>
      </c>
      <c r="Q276" s="20">
        <f t="shared" si="188"/>
        <v>1985</v>
      </c>
    </row>
    <row r="277" spans="1:17" ht="11.25" customHeight="1">
      <c r="A277" s="57" t="s">
        <v>138</v>
      </c>
      <c r="B277" s="57" t="s">
        <v>81</v>
      </c>
      <c r="C277" s="57" t="s">
        <v>351</v>
      </c>
      <c r="D277" s="57" t="s">
        <v>169</v>
      </c>
      <c r="E277" s="84">
        <v>1</v>
      </c>
      <c r="G277" s="62">
        <v>31285</v>
      </c>
      <c r="H277" s="62"/>
      <c r="I277" s="48">
        <v>1</v>
      </c>
      <c r="J277" s="65"/>
      <c r="K277" s="32"/>
      <c r="L277" s="48">
        <v>1</v>
      </c>
      <c r="M277" s="42"/>
      <c r="N277" s="32"/>
      <c r="O277" s="20">
        <f t="shared" si="186"/>
        <v>3</v>
      </c>
      <c r="P277" s="20">
        <f t="shared" si="187"/>
        <v>8</v>
      </c>
      <c r="Q277" s="20">
        <f t="shared" si="188"/>
        <v>1985</v>
      </c>
    </row>
    <row r="278" spans="1:17" ht="11.25" customHeight="1">
      <c r="A278" s="57" t="s">
        <v>138</v>
      </c>
      <c r="B278" s="57" t="s">
        <v>72</v>
      </c>
      <c r="C278" s="57" t="s">
        <v>50</v>
      </c>
      <c r="D278" s="57"/>
      <c r="E278" s="84">
        <v>1</v>
      </c>
      <c r="G278" s="62">
        <v>31289</v>
      </c>
      <c r="H278" s="62"/>
      <c r="I278" s="48">
        <v>1</v>
      </c>
      <c r="J278" s="65"/>
      <c r="K278" s="32"/>
      <c r="L278" s="48">
        <v>1</v>
      </c>
      <c r="M278" s="42"/>
      <c r="N278" s="32"/>
      <c r="O278" s="20">
        <f t="shared" si="186"/>
        <v>3</v>
      </c>
      <c r="P278" s="20">
        <f t="shared" si="187"/>
        <v>8</v>
      </c>
      <c r="Q278" s="20">
        <f t="shared" si="188"/>
        <v>1985</v>
      </c>
    </row>
    <row r="279" spans="1:17" ht="11.25" customHeight="1">
      <c r="A279" s="21" t="s">
        <v>138</v>
      </c>
      <c r="B279" s="21" t="s">
        <v>69</v>
      </c>
      <c r="C279" s="21" t="s">
        <v>147</v>
      </c>
      <c r="D279" s="21"/>
      <c r="E279" s="20">
        <v>1</v>
      </c>
      <c r="F279" s="90" t="s">
        <v>148</v>
      </c>
      <c r="G279" s="35">
        <v>31314</v>
      </c>
      <c r="H279" s="35"/>
      <c r="I279" s="48">
        <v>1</v>
      </c>
      <c r="J279" s="56"/>
      <c r="K279" s="21" t="s">
        <v>190</v>
      </c>
      <c r="L279" s="48">
        <v>1</v>
      </c>
      <c r="M279" s="43"/>
      <c r="N279" s="21"/>
      <c r="O279" s="20">
        <f t="shared" si="186"/>
        <v>3</v>
      </c>
      <c r="P279" s="20">
        <f t="shared" si="187"/>
        <v>9</v>
      </c>
      <c r="Q279" s="20">
        <f t="shared" si="188"/>
        <v>1985</v>
      </c>
    </row>
    <row r="280" spans="1:17" ht="11.25" customHeight="1">
      <c r="A280" s="57" t="s">
        <v>138</v>
      </c>
      <c r="B280" s="57" t="s">
        <v>81</v>
      </c>
      <c r="C280" s="57" t="s">
        <v>191</v>
      </c>
      <c r="D280" s="57" t="s">
        <v>171</v>
      </c>
      <c r="E280" s="84">
        <v>1</v>
      </c>
      <c r="G280" s="62">
        <v>31314</v>
      </c>
      <c r="H280" s="62"/>
      <c r="I280" s="48">
        <v>0</v>
      </c>
      <c r="J280" s="65"/>
      <c r="K280" s="32"/>
      <c r="L280" s="48">
        <v>0</v>
      </c>
      <c r="M280" s="42"/>
      <c r="N280" s="32"/>
      <c r="O280" s="20">
        <f t="shared" si="186"/>
        <v>3</v>
      </c>
      <c r="P280" s="20">
        <f t="shared" si="187"/>
        <v>9</v>
      </c>
      <c r="Q280" s="20">
        <f t="shared" si="188"/>
        <v>1985</v>
      </c>
    </row>
    <row r="281" spans="1:17" ht="11.25" customHeight="1">
      <c r="A281" s="57" t="s">
        <v>138</v>
      </c>
      <c r="B281" s="57" t="s">
        <v>72</v>
      </c>
      <c r="C281" s="57" t="s">
        <v>50</v>
      </c>
      <c r="D281" s="57"/>
      <c r="E281" s="84">
        <v>1</v>
      </c>
      <c r="G281" s="62">
        <v>31315</v>
      </c>
      <c r="H281" s="62"/>
      <c r="I281" s="48">
        <v>1</v>
      </c>
      <c r="J281" s="65"/>
      <c r="K281" s="32"/>
      <c r="L281" s="48">
        <v>1</v>
      </c>
      <c r="M281" s="42"/>
      <c r="N281" s="32"/>
      <c r="O281" s="20">
        <f t="shared" si="186"/>
        <v>3</v>
      </c>
      <c r="P281" s="20">
        <f t="shared" si="187"/>
        <v>9</v>
      </c>
      <c r="Q281" s="20">
        <f t="shared" si="188"/>
        <v>1985</v>
      </c>
    </row>
    <row r="282" spans="1:17" ht="11.25" customHeight="1">
      <c r="A282" s="66" t="s">
        <v>138</v>
      </c>
      <c r="B282" s="66" t="s">
        <v>74</v>
      </c>
      <c r="C282" s="57" t="s">
        <v>51</v>
      </c>
      <c r="D282" s="57"/>
      <c r="E282" s="85">
        <v>1</v>
      </c>
      <c r="G282" s="35">
        <v>31343</v>
      </c>
      <c r="H282" s="35">
        <v>31346</v>
      </c>
      <c r="I282" s="48">
        <v>1</v>
      </c>
      <c r="J282" s="56"/>
      <c r="K282" s="32"/>
      <c r="L282" s="48">
        <v>1</v>
      </c>
      <c r="M282" s="42"/>
      <c r="N282" s="32"/>
      <c r="O282" s="20">
        <f t="shared" si="186"/>
        <v>3</v>
      </c>
      <c r="P282" s="20">
        <f t="shared" si="187"/>
        <v>10</v>
      </c>
      <c r="Q282" s="20">
        <f t="shared" si="188"/>
        <v>1985</v>
      </c>
    </row>
    <row r="283" spans="1:17" ht="11.25" customHeight="1">
      <c r="A283" s="57" t="s">
        <v>138</v>
      </c>
      <c r="B283" s="57" t="s">
        <v>72</v>
      </c>
      <c r="C283" s="57" t="s">
        <v>50</v>
      </c>
      <c r="D283" s="57"/>
      <c r="E283" s="84">
        <v>1</v>
      </c>
      <c r="G283" s="62">
        <v>31547</v>
      </c>
      <c r="H283" s="62"/>
      <c r="I283" s="48">
        <v>1</v>
      </c>
      <c r="J283" s="65"/>
      <c r="K283" s="32"/>
      <c r="L283" s="48">
        <v>1</v>
      </c>
      <c r="M283" s="42"/>
      <c r="N283" s="32"/>
      <c r="O283" s="20">
        <f t="shared" si="186"/>
        <v>2</v>
      </c>
      <c r="P283" s="20">
        <f t="shared" si="187"/>
        <v>5</v>
      </c>
      <c r="Q283" s="20">
        <f t="shared" si="188"/>
        <v>1986</v>
      </c>
    </row>
    <row r="284" spans="1:17" ht="11.25" customHeight="1">
      <c r="A284" s="57" t="s">
        <v>138</v>
      </c>
      <c r="B284" s="57" t="s">
        <v>72</v>
      </c>
      <c r="C284" s="57" t="s">
        <v>50</v>
      </c>
      <c r="D284" s="57"/>
      <c r="E284" s="84">
        <v>1</v>
      </c>
      <c r="G284" s="62">
        <v>31553</v>
      </c>
      <c r="H284" s="62"/>
      <c r="I284" s="48">
        <v>1</v>
      </c>
      <c r="J284" s="65"/>
      <c r="K284" s="32"/>
      <c r="L284" s="48">
        <v>1</v>
      </c>
      <c r="M284" s="42"/>
      <c r="N284" s="32"/>
      <c r="O284" s="20">
        <f t="shared" si="186"/>
        <v>3</v>
      </c>
      <c r="P284" s="20">
        <f t="shared" si="187"/>
        <v>5</v>
      </c>
      <c r="Q284" s="20">
        <f t="shared" si="188"/>
        <v>1986</v>
      </c>
    </row>
    <row r="285" spans="1:17" ht="11.25" customHeight="1">
      <c r="A285" s="57" t="s">
        <v>138</v>
      </c>
      <c r="B285" s="57" t="s">
        <v>72</v>
      </c>
      <c r="C285" s="57" t="s">
        <v>50</v>
      </c>
      <c r="D285" s="57"/>
      <c r="E285" s="84">
        <v>1</v>
      </c>
      <c r="G285" s="62">
        <v>31555</v>
      </c>
      <c r="H285" s="62"/>
      <c r="I285" s="48">
        <v>1</v>
      </c>
      <c r="J285" s="65"/>
      <c r="K285" s="32"/>
      <c r="L285" s="48">
        <v>1</v>
      </c>
      <c r="M285" s="42"/>
      <c r="N285" s="32"/>
      <c r="O285" s="20">
        <f t="shared" si="186"/>
        <v>3</v>
      </c>
      <c r="P285" s="20">
        <f t="shared" si="187"/>
        <v>5</v>
      </c>
      <c r="Q285" s="20">
        <f t="shared" si="188"/>
        <v>1986</v>
      </c>
    </row>
    <row r="286" spans="1:17" ht="11.25" customHeight="1">
      <c r="A286" s="57" t="s">
        <v>138</v>
      </c>
      <c r="B286" s="57" t="s">
        <v>72</v>
      </c>
      <c r="C286" s="57" t="s">
        <v>50</v>
      </c>
      <c r="D286" s="57"/>
      <c r="E286" s="84">
        <v>1</v>
      </c>
      <c r="G286" s="62">
        <v>31558</v>
      </c>
      <c r="H286" s="62"/>
      <c r="I286" s="48">
        <v>1</v>
      </c>
      <c r="J286" s="65"/>
      <c r="K286" s="32"/>
      <c r="L286" s="48">
        <v>1</v>
      </c>
      <c r="M286" s="42"/>
      <c r="N286" s="32"/>
      <c r="O286" s="20">
        <f t="shared" si="186"/>
        <v>3</v>
      </c>
      <c r="P286" s="20">
        <f t="shared" si="187"/>
        <v>5</v>
      </c>
      <c r="Q286" s="20">
        <f t="shared" si="188"/>
        <v>1986</v>
      </c>
    </row>
    <row r="287" spans="1:17" ht="11.25" customHeight="1">
      <c r="A287" s="57" t="s">
        <v>138</v>
      </c>
      <c r="B287" s="57" t="s">
        <v>72</v>
      </c>
      <c r="C287" s="57" t="s">
        <v>50</v>
      </c>
      <c r="D287" s="57"/>
      <c r="E287" s="84">
        <v>1</v>
      </c>
      <c r="G287" s="62">
        <v>31657</v>
      </c>
      <c r="H287" s="62"/>
      <c r="I287" s="48">
        <v>1</v>
      </c>
      <c r="J287" s="65"/>
      <c r="K287" s="32"/>
      <c r="L287" s="48">
        <v>1</v>
      </c>
      <c r="M287" s="42"/>
      <c r="N287" s="32"/>
      <c r="O287" s="20">
        <f t="shared" si="186"/>
        <v>1</v>
      </c>
      <c r="P287" s="20">
        <f t="shared" si="187"/>
        <v>9</v>
      </c>
      <c r="Q287" s="20">
        <f t="shared" si="188"/>
        <v>1986</v>
      </c>
    </row>
    <row r="288" spans="1:17" ht="11.25" customHeight="1">
      <c r="A288" s="57" t="s">
        <v>138</v>
      </c>
      <c r="B288" s="57" t="s">
        <v>81</v>
      </c>
      <c r="C288" s="57" t="s">
        <v>160</v>
      </c>
      <c r="D288" s="57"/>
      <c r="E288" s="84">
        <v>1</v>
      </c>
      <c r="G288" s="62">
        <v>31704</v>
      </c>
      <c r="H288" s="62"/>
      <c r="I288" s="48">
        <v>1</v>
      </c>
      <c r="J288" s="65"/>
      <c r="K288" s="32"/>
      <c r="L288" s="48">
        <v>1</v>
      </c>
      <c r="M288" s="42"/>
      <c r="N288" s="32"/>
      <c r="O288" s="20">
        <f t="shared" si="186"/>
        <v>2</v>
      </c>
      <c r="P288" s="20">
        <f t="shared" si="187"/>
        <v>10</v>
      </c>
      <c r="Q288" s="20">
        <f t="shared" si="188"/>
        <v>1986</v>
      </c>
    </row>
    <row r="289" spans="1:17" ht="11.25" customHeight="1">
      <c r="A289" s="57" t="s">
        <v>138</v>
      </c>
      <c r="B289" s="57" t="s">
        <v>72</v>
      </c>
      <c r="C289" s="57" t="s">
        <v>50</v>
      </c>
      <c r="D289" s="57"/>
      <c r="E289" s="84">
        <v>1</v>
      </c>
      <c r="G289" s="62">
        <v>31926</v>
      </c>
      <c r="H289" s="62"/>
      <c r="I289" s="48">
        <v>1</v>
      </c>
      <c r="J289" s="65"/>
      <c r="K289" s="32"/>
      <c r="L289" s="48">
        <v>1</v>
      </c>
      <c r="M289" s="42"/>
      <c r="N289" s="32"/>
      <c r="O289" s="20">
        <f t="shared" si="186"/>
        <v>3</v>
      </c>
      <c r="P289" s="20">
        <f t="shared" si="187"/>
        <v>5</v>
      </c>
      <c r="Q289" s="20">
        <f t="shared" si="188"/>
        <v>1987</v>
      </c>
    </row>
    <row r="290" spans="1:17" ht="11.25" customHeight="1">
      <c r="A290" s="57" t="s">
        <v>138</v>
      </c>
      <c r="B290" s="57" t="s">
        <v>72</v>
      </c>
      <c r="C290" s="57" t="s">
        <v>50</v>
      </c>
      <c r="D290" s="57"/>
      <c r="E290" s="84">
        <v>2</v>
      </c>
      <c r="G290" s="62">
        <v>31927</v>
      </c>
      <c r="H290" s="62"/>
      <c r="I290" s="48">
        <v>1</v>
      </c>
      <c r="J290" s="65"/>
      <c r="K290" s="32"/>
      <c r="L290" s="48">
        <v>1</v>
      </c>
      <c r="M290" s="42"/>
      <c r="N290" s="32"/>
      <c r="O290" s="20">
        <f t="shared" si="186"/>
        <v>3</v>
      </c>
      <c r="P290" s="20">
        <f t="shared" si="187"/>
        <v>5</v>
      </c>
      <c r="Q290" s="20">
        <f t="shared" si="188"/>
        <v>1987</v>
      </c>
    </row>
    <row r="291" spans="1:17" ht="11.25" customHeight="1">
      <c r="A291" s="66" t="s">
        <v>138</v>
      </c>
      <c r="B291" s="66" t="s">
        <v>78</v>
      </c>
      <c r="C291" s="57" t="s">
        <v>187</v>
      </c>
      <c r="D291" s="57"/>
      <c r="E291" s="85">
        <v>1</v>
      </c>
      <c r="G291" s="35">
        <v>31947</v>
      </c>
      <c r="H291" s="35"/>
      <c r="I291" s="48">
        <v>1</v>
      </c>
      <c r="J291" s="56"/>
      <c r="K291" s="32"/>
      <c r="L291" s="48">
        <v>1</v>
      </c>
      <c r="M291" s="42"/>
      <c r="N291" s="32"/>
      <c r="O291" s="20">
        <f t="shared" si="186"/>
        <v>2</v>
      </c>
      <c r="P291" s="20">
        <f t="shared" si="187"/>
        <v>6</v>
      </c>
      <c r="Q291" s="20">
        <f t="shared" si="188"/>
        <v>1987</v>
      </c>
    </row>
    <row r="292" spans="1:17" ht="11.25" customHeight="1">
      <c r="A292" s="57" t="s">
        <v>138</v>
      </c>
      <c r="B292" s="57" t="s">
        <v>72</v>
      </c>
      <c r="C292" s="57" t="s">
        <v>50</v>
      </c>
      <c r="D292" s="57"/>
      <c r="E292" s="84">
        <v>1</v>
      </c>
      <c r="G292" s="62">
        <v>32027</v>
      </c>
      <c r="H292" s="62"/>
      <c r="I292" s="48">
        <v>1</v>
      </c>
      <c r="J292" s="65"/>
      <c r="K292" s="32"/>
      <c r="L292" s="48">
        <v>1</v>
      </c>
      <c r="M292" s="42"/>
      <c r="N292" s="32"/>
      <c r="O292" s="20">
        <f t="shared" si="186"/>
        <v>1</v>
      </c>
      <c r="P292" s="20">
        <f t="shared" si="187"/>
        <v>9</v>
      </c>
      <c r="Q292" s="20">
        <f t="shared" si="188"/>
        <v>1987</v>
      </c>
    </row>
    <row r="293" spans="1:17" ht="11.25" customHeight="1">
      <c r="A293" s="57" t="s">
        <v>138</v>
      </c>
      <c r="B293" s="57" t="s">
        <v>72</v>
      </c>
      <c r="C293" s="57" t="s">
        <v>50</v>
      </c>
      <c r="D293" s="57"/>
      <c r="E293" s="84">
        <v>1</v>
      </c>
      <c r="G293" s="62">
        <v>32030</v>
      </c>
      <c r="H293" s="62"/>
      <c r="I293" s="48">
        <v>1</v>
      </c>
      <c r="J293" s="65"/>
      <c r="K293" s="32"/>
      <c r="L293" s="48">
        <v>1</v>
      </c>
      <c r="M293" s="42"/>
      <c r="N293" s="32"/>
      <c r="O293" s="20">
        <f t="shared" si="186"/>
        <v>1</v>
      </c>
      <c r="P293" s="20">
        <f t="shared" si="187"/>
        <v>9</v>
      </c>
      <c r="Q293" s="20">
        <f t="shared" si="188"/>
        <v>1987</v>
      </c>
    </row>
    <row r="294" spans="1:17" ht="11.25" customHeight="1">
      <c r="A294" s="57" t="s">
        <v>138</v>
      </c>
      <c r="B294" s="57" t="s">
        <v>72</v>
      </c>
      <c r="C294" s="57" t="s">
        <v>50</v>
      </c>
      <c r="D294" s="57"/>
      <c r="E294" s="84">
        <v>1</v>
      </c>
      <c r="G294" s="62">
        <v>32032</v>
      </c>
      <c r="H294" s="62"/>
      <c r="I294" s="48">
        <v>1</v>
      </c>
      <c r="J294" s="65"/>
      <c r="K294" s="32"/>
      <c r="L294" s="48">
        <v>1</v>
      </c>
      <c r="M294" s="42"/>
      <c r="N294" s="32"/>
      <c r="O294" s="20">
        <f t="shared" si="186"/>
        <v>2</v>
      </c>
      <c r="P294" s="20">
        <f t="shared" si="187"/>
        <v>9</v>
      </c>
      <c r="Q294" s="20">
        <f t="shared" si="188"/>
        <v>1987</v>
      </c>
    </row>
    <row r="295" spans="1:17" ht="11.25" customHeight="1">
      <c r="A295" s="57" t="s">
        <v>138</v>
      </c>
      <c r="B295" s="57" t="s">
        <v>81</v>
      </c>
      <c r="C295" s="57" t="s">
        <v>186</v>
      </c>
      <c r="D295" s="57" t="s">
        <v>171</v>
      </c>
      <c r="E295" s="84">
        <v>1</v>
      </c>
      <c r="G295" s="62">
        <v>32042</v>
      </c>
      <c r="H295" s="62"/>
      <c r="I295" s="48">
        <v>1</v>
      </c>
      <c r="J295" s="65"/>
      <c r="K295" s="32"/>
      <c r="L295" s="48">
        <v>1</v>
      </c>
      <c r="M295" s="42"/>
      <c r="N295" s="32"/>
      <c r="O295" s="20">
        <f t="shared" si="186"/>
        <v>3</v>
      </c>
      <c r="P295" s="20">
        <f t="shared" si="187"/>
        <v>9</v>
      </c>
      <c r="Q295" s="20">
        <f t="shared" si="188"/>
        <v>1987</v>
      </c>
    </row>
    <row r="296" spans="1:17" ht="11.25" customHeight="1">
      <c r="A296" s="57" t="s">
        <v>138</v>
      </c>
      <c r="B296" s="57" t="s">
        <v>81</v>
      </c>
      <c r="C296" s="57" t="s">
        <v>168</v>
      </c>
      <c r="D296" s="57"/>
      <c r="E296" s="84">
        <v>1</v>
      </c>
      <c r="G296" s="62">
        <v>32052</v>
      </c>
      <c r="H296" s="62"/>
      <c r="I296" s="48">
        <v>1</v>
      </c>
      <c r="J296" s="65"/>
      <c r="K296" s="32"/>
      <c r="L296" s="48">
        <v>1</v>
      </c>
      <c r="M296" s="42"/>
      <c r="N296" s="32"/>
      <c r="O296" s="20">
        <f t="shared" si="186"/>
        <v>1</v>
      </c>
      <c r="P296" s="20">
        <f t="shared" si="187"/>
        <v>10</v>
      </c>
      <c r="Q296" s="20">
        <f t="shared" si="188"/>
        <v>1987</v>
      </c>
    </row>
    <row r="297" spans="1:17" ht="11.25" customHeight="1">
      <c r="A297" s="57" t="s">
        <v>138</v>
      </c>
      <c r="B297" s="57" t="s">
        <v>72</v>
      </c>
      <c r="C297" s="57" t="s">
        <v>50</v>
      </c>
      <c r="D297" s="57"/>
      <c r="E297" s="84">
        <v>1</v>
      </c>
      <c r="G297" s="62">
        <v>32264</v>
      </c>
      <c r="H297" s="62"/>
      <c r="I297" s="48">
        <v>1</v>
      </c>
      <c r="J297" s="65"/>
      <c r="K297" s="32"/>
      <c r="L297" s="48">
        <v>1</v>
      </c>
      <c r="M297" s="42"/>
      <c r="N297" s="32"/>
      <c r="O297" s="20">
        <f t="shared" si="186"/>
        <v>1</v>
      </c>
      <c r="P297" s="20">
        <f t="shared" si="187"/>
        <v>5</v>
      </c>
      <c r="Q297" s="20">
        <f t="shared" si="188"/>
        <v>1988</v>
      </c>
    </row>
    <row r="298" spans="1:17" ht="11.25" customHeight="1">
      <c r="A298" s="66" t="s">
        <v>138</v>
      </c>
      <c r="B298" s="66" t="s">
        <v>78</v>
      </c>
      <c r="C298" s="57" t="s">
        <v>158</v>
      </c>
      <c r="D298" s="57"/>
      <c r="E298" s="85">
        <v>1</v>
      </c>
      <c r="G298" s="35">
        <v>32269</v>
      </c>
      <c r="H298" s="35"/>
      <c r="I298" s="48">
        <v>1</v>
      </c>
      <c r="J298" s="56"/>
      <c r="K298" s="32"/>
      <c r="L298" s="48">
        <v>1</v>
      </c>
      <c r="M298" s="42"/>
      <c r="N298" s="32"/>
      <c r="O298" s="20">
        <f t="shared" si="186"/>
        <v>1</v>
      </c>
      <c r="P298" s="20">
        <f t="shared" si="187"/>
        <v>5</v>
      </c>
      <c r="Q298" s="20">
        <f t="shared" si="188"/>
        <v>1988</v>
      </c>
    </row>
    <row r="299" spans="1:17" ht="11.25" customHeight="1">
      <c r="A299" s="57" t="s">
        <v>138</v>
      </c>
      <c r="B299" s="57" t="s">
        <v>81</v>
      </c>
      <c r="C299" s="57" t="s">
        <v>160</v>
      </c>
      <c r="D299" s="57"/>
      <c r="E299" s="84">
        <v>1</v>
      </c>
      <c r="G299" s="62">
        <v>32275</v>
      </c>
      <c r="H299" s="62"/>
      <c r="I299" s="48">
        <v>1</v>
      </c>
      <c r="J299" s="65"/>
      <c r="K299" s="32"/>
      <c r="L299" s="48">
        <v>1</v>
      </c>
      <c r="M299" s="42"/>
      <c r="N299" s="32"/>
      <c r="O299" s="20">
        <f t="shared" si="186"/>
        <v>2</v>
      </c>
      <c r="P299" s="20">
        <f t="shared" si="187"/>
        <v>5</v>
      </c>
      <c r="Q299" s="20">
        <f t="shared" si="188"/>
        <v>1988</v>
      </c>
    </row>
    <row r="300" spans="1:17" ht="11.25" customHeight="1">
      <c r="A300" s="66" t="s">
        <v>138</v>
      </c>
      <c r="B300" s="66" t="s">
        <v>78</v>
      </c>
      <c r="C300" s="57" t="s">
        <v>158</v>
      </c>
      <c r="D300" s="57"/>
      <c r="E300" s="85">
        <v>2</v>
      </c>
      <c r="G300" s="35">
        <v>32388</v>
      </c>
      <c r="H300" s="35">
        <v>32397</v>
      </c>
      <c r="I300" s="48">
        <v>1</v>
      </c>
      <c r="J300" s="56"/>
      <c r="K300" s="32"/>
      <c r="L300" s="48">
        <v>1</v>
      </c>
      <c r="M300" s="42"/>
      <c r="N300" s="32"/>
      <c r="O300" s="20">
        <f t="shared" si="186"/>
        <v>1</v>
      </c>
      <c r="P300" s="20">
        <f t="shared" si="187"/>
        <v>9</v>
      </c>
      <c r="Q300" s="20">
        <f t="shared" si="188"/>
        <v>1988</v>
      </c>
    </row>
    <row r="301" spans="1:17" ht="11.25" customHeight="1">
      <c r="A301" s="66" t="s">
        <v>138</v>
      </c>
      <c r="B301" s="66" t="s">
        <v>78</v>
      </c>
      <c r="C301" s="57" t="s">
        <v>182</v>
      </c>
      <c r="D301" s="57"/>
      <c r="E301" s="85">
        <v>1</v>
      </c>
      <c r="G301" s="35">
        <v>32388</v>
      </c>
      <c r="H301" s="35"/>
      <c r="I301" s="48">
        <v>1</v>
      </c>
      <c r="J301" s="56"/>
      <c r="K301" s="32"/>
      <c r="L301" s="48">
        <v>1</v>
      </c>
      <c r="M301" s="42"/>
      <c r="N301" s="32"/>
      <c r="O301" s="20">
        <f t="shared" si="186"/>
        <v>1</v>
      </c>
      <c r="P301" s="20">
        <f t="shared" si="187"/>
        <v>9</v>
      </c>
      <c r="Q301" s="20">
        <f t="shared" si="188"/>
        <v>1988</v>
      </c>
    </row>
    <row r="302" spans="1:17" ht="11.25" customHeight="1">
      <c r="A302" s="66" t="s">
        <v>138</v>
      </c>
      <c r="B302" s="66" t="s">
        <v>78</v>
      </c>
      <c r="C302" s="57" t="s">
        <v>177</v>
      </c>
      <c r="D302" s="57"/>
      <c r="E302" s="85">
        <v>2</v>
      </c>
      <c r="G302" s="35">
        <v>32388</v>
      </c>
      <c r="H302" s="35">
        <v>32389</v>
      </c>
      <c r="I302" s="48">
        <v>1</v>
      </c>
      <c r="J302" s="56"/>
      <c r="K302" s="32"/>
      <c r="L302" s="48">
        <v>1</v>
      </c>
      <c r="M302" s="42"/>
      <c r="N302" s="32"/>
      <c r="O302" s="20">
        <f t="shared" si="186"/>
        <v>1</v>
      </c>
      <c r="P302" s="20">
        <f t="shared" si="187"/>
        <v>9</v>
      </c>
      <c r="Q302" s="20">
        <f t="shared" si="188"/>
        <v>1988</v>
      </c>
    </row>
    <row r="303" spans="1:17" ht="11.25" customHeight="1">
      <c r="A303" s="57" t="s">
        <v>138</v>
      </c>
      <c r="B303" s="57" t="s">
        <v>81</v>
      </c>
      <c r="C303" s="57" t="s">
        <v>192</v>
      </c>
      <c r="D303" s="57" t="s">
        <v>171</v>
      </c>
      <c r="E303" s="84">
        <v>1</v>
      </c>
      <c r="G303" s="62">
        <v>32388</v>
      </c>
      <c r="H303" s="62"/>
      <c r="I303" s="48">
        <v>1</v>
      </c>
      <c r="J303" s="65"/>
      <c r="K303" s="32"/>
      <c r="L303" s="48">
        <v>1</v>
      </c>
      <c r="M303" s="42"/>
      <c r="N303" s="32"/>
      <c r="O303" s="20">
        <f t="shared" si="186"/>
        <v>1</v>
      </c>
      <c r="P303" s="20">
        <f t="shared" si="187"/>
        <v>9</v>
      </c>
      <c r="Q303" s="20">
        <f t="shared" si="188"/>
        <v>1988</v>
      </c>
    </row>
    <row r="304" spans="1:17" ht="11.25" customHeight="1">
      <c r="A304" s="57" t="s">
        <v>138</v>
      </c>
      <c r="B304" s="57" t="s">
        <v>81</v>
      </c>
      <c r="C304" s="57" t="s">
        <v>209</v>
      </c>
      <c r="D304" s="57" t="s">
        <v>184</v>
      </c>
      <c r="E304" s="84">
        <v>1</v>
      </c>
      <c r="G304" s="62">
        <v>32389</v>
      </c>
      <c r="H304" s="62"/>
      <c r="I304" s="48">
        <v>1</v>
      </c>
      <c r="J304" s="65"/>
      <c r="K304" s="32"/>
      <c r="L304" s="48">
        <v>1</v>
      </c>
      <c r="M304" s="42"/>
      <c r="N304" s="32"/>
      <c r="O304" s="20">
        <f t="shared" si="186"/>
        <v>1</v>
      </c>
      <c r="P304" s="20">
        <f t="shared" si="187"/>
        <v>9</v>
      </c>
      <c r="Q304" s="20">
        <f t="shared" si="188"/>
        <v>1988</v>
      </c>
    </row>
    <row r="305" spans="1:17" ht="11.25" customHeight="1">
      <c r="A305" s="57" t="s">
        <v>138</v>
      </c>
      <c r="B305" s="57" t="s">
        <v>81</v>
      </c>
      <c r="C305" s="57" t="s">
        <v>164</v>
      </c>
      <c r="D305" s="57" t="s">
        <v>184</v>
      </c>
      <c r="E305" s="84">
        <v>2</v>
      </c>
      <c r="G305" s="62">
        <v>32389</v>
      </c>
      <c r="H305" s="62"/>
      <c r="I305" s="48">
        <v>1</v>
      </c>
      <c r="J305" s="65"/>
      <c r="K305" s="32"/>
      <c r="L305" s="48">
        <v>1</v>
      </c>
      <c r="M305" s="42"/>
      <c r="N305" s="32"/>
      <c r="O305" s="20">
        <f t="shared" si="186"/>
        <v>1</v>
      </c>
      <c r="P305" s="20">
        <f t="shared" si="187"/>
        <v>9</v>
      </c>
      <c r="Q305" s="20">
        <f t="shared" si="188"/>
        <v>1988</v>
      </c>
    </row>
    <row r="306" spans="1:17" ht="11.25" customHeight="1">
      <c r="A306" s="57" t="s">
        <v>138</v>
      </c>
      <c r="B306" s="57" t="s">
        <v>81</v>
      </c>
      <c r="C306" s="57" t="s">
        <v>160</v>
      </c>
      <c r="D306" s="57"/>
      <c r="E306" s="84">
        <v>2</v>
      </c>
      <c r="G306" s="62">
        <v>32389</v>
      </c>
      <c r="H306" s="62"/>
      <c r="I306" s="48">
        <v>1</v>
      </c>
      <c r="J306" s="65"/>
      <c r="K306" s="32"/>
      <c r="L306" s="48">
        <v>1</v>
      </c>
      <c r="M306" s="42"/>
      <c r="N306" s="32"/>
      <c r="O306" s="20">
        <f t="shared" si="186"/>
        <v>1</v>
      </c>
      <c r="P306" s="20">
        <f t="shared" si="187"/>
        <v>9</v>
      </c>
      <c r="Q306" s="20">
        <f t="shared" si="188"/>
        <v>1988</v>
      </c>
    </row>
    <row r="307" spans="1:17" ht="11.25" customHeight="1">
      <c r="A307" s="57" t="s">
        <v>138</v>
      </c>
      <c r="B307" s="57" t="s">
        <v>81</v>
      </c>
      <c r="C307" s="57" t="s">
        <v>209</v>
      </c>
      <c r="D307" s="57" t="s">
        <v>184</v>
      </c>
      <c r="E307" s="84">
        <v>1</v>
      </c>
      <c r="G307" s="62">
        <v>32390</v>
      </c>
      <c r="H307" s="62"/>
      <c r="I307" s="48">
        <v>1</v>
      </c>
      <c r="J307" s="65"/>
      <c r="K307" s="32"/>
      <c r="L307" s="48">
        <v>1</v>
      </c>
      <c r="M307" s="42"/>
      <c r="N307" s="32"/>
      <c r="O307" s="20">
        <f t="shared" si="186"/>
        <v>1</v>
      </c>
      <c r="P307" s="20">
        <f t="shared" si="187"/>
        <v>9</v>
      </c>
      <c r="Q307" s="20">
        <f t="shared" si="188"/>
        <v>1988</v>
      </c>
    </row>
    <row r="308" spans="1:17" ht="11.25" customHeight="1">
      <c r="A308" s="57" t="s">
        <v>138</v>
      </c>
      <c r="B308" s="57" t="s">
        <v>81</v>
      </c>
      <c r="C308" s="57" t="s">
        <v>159</v>
      </c>
      <c r="D308" s="57" t="s">
        <v>171</v>
      </c>
      <c r="E308" s="84">
        <v>1</v>
      </c>
      <c r="G308" s="62">
        <v>32423</v>
      </c>
      <c r="H308" s="62"/>
      <c r="I308" s="48">
        <v>1</v>
      </c>
      <c r="J308" s="65"/>
      <c r="K308" s="32"/>
      <c r="L308" s="48">
        <v>1</v>
      </c>
      <c r="M308" s="42"/>
      <c r="N308" s="32"/>
      <c r="O308" s="20">
        <f t="shared" si="186"/>
        <v>1</v>
      </c>
      <c r="P308" s="20">
        <f t="shared" si="187"/>
        <v>10</v>
      </c>
      <c r="Q308" s="20">
        <f t="shared" si="188"/>
        <v>1988</v>
      </c>
    </row>
    <row r="309" spans="1:17" ht="11.25" customHeight="1">
      <c r="A309" s="57" t="s">
        <v>138</v>
      </c>
      <c r="B309" s="57" t="s">
        <v>72</v>
      </c>
      <c r="C309" s="57" t="s">
        <v>50</v>
      </c>
      <c r="D309" s="57"/>
      <c r="E309" s="84">
        <v>1</v>
      </c>
      <c r="G309" s="62">
        <v>32424</v>
      </c>
      <c r="H309" s="62"/>
      <c r="I309" s="48">
        <v>1</v>
      </c>
      <c r="J309" s="65"/>
      <c r="K309" s="32"/>
      <c r="L309" s="48">
        <v>1</v>
      </c>
      <c r="M309" s="42"/>
      <c r="N309" s="32"/>
      <c r="O309" s="20">
        <f t="shared" si="186"/>
        <v>1</v>
      </c>
      <c r="P309" s="20">
        <f t="shared" si="187"/>
        <v>10</v>
      </c>
      <c r="Q309" s="20">
        <f t="shared" si="188"/>
        <v>1988</v>
      </c>
    </row>
    <row r="310" spans="1:17" ht="11.25" customHeight="1">
      <c r="A310" s="57" t="s">
        <v>138</v>
      </c>
      <c r="B310" s="57" t="s">
        <v>72</v>
      </c>
      <c r="C310" s="57" t="s">
        <v>50</v>
      </c>
      <c r="D310" s="57"/>
      <c r="E310" s="84">
        <v>1</v>
      </c>
      <c r="G310" s="62">
        <v>32433</v>
      </c>
      <c r="H310" s="62"/>
      <c r="I310" s="48">
        <v>1</v>
      </c>
      <c r="J310" s="65"/>
      <c r="K310" s="32"/>
      <c r="L310" s="48">
        <v>1</v>
      </c>
      <c r="M310" s="42"/>
      <c r="N310" s="32"/>
      <c r="O310" s="20">
        <f t="shared" si="186"/>
        <v>2</v>
      </c>
      <c r="P310" s="20">
        <f t="shared" si="187"/>
        <v>10</v>
      </c>
      <c r="Q310" s="20">
        <f t="shared" si="188"/>
        <v>1988</v>
      </c>
    </row>
    <row r="311" spans="1:17" ht="11.25" customHeight="1">
      <c r="A311" s="57" t="s">
        <v>138</v>
      </c>
      <c r="B311" s="57" t="s">
        <v>72</v>
      </c>
      <c r="C311" s="57" t="s">
        <v>50</v>
      </c>
      <c r="D311" s="57"/>
      <c r="E311" s="84">
        <v>2</v>
      </c>
      <c r="G311" s="62">
        <v>32438</v>
      </c>
      <c r="H311" s="62"/>
      <c r="I311" s="48">
        <v>1</v>
      </c>
      <c r="J311" s="65"/>
      <c r="K311" s="32"/>
      <c r="L311" s="48">
        <v>1</v>
      </c>
      <c r="M311" s="42"/>
      <c r="N311" s="32"/>
      <c r="O311" s="20">
        <f t="shared" si="186"/>
        <v>3</v>
      </c>
      <c r="P311" s="20">
        <f t="shared" si="187"/>
        <v>10</v>
      </c>
      <c r="Q311" s="20">
        <f t="shared" si="188"/>
        <v>1988</v>
      </c>
    </row>
    <row r="312" spans="1:17" ht="11.25" customHeight="1">
      <c r="A312" s="57" t="s">
        <v>138</v>
      </c>
      <c r="B312" s="57" t="s">
        <v>72</v>
      </c>
      <c r="C312" s="57" t="s">
        <v>50</v>
      </c>
      <c r="D312" s="57"/>
      <c r="E312" s="84">
        <v>1</v>
      </c>
      <c r="G312" s="62">
        <v>32765</v>
      </c>
      <c r="H312" s="62"/>
      <c r="I312" s="48">
        <v>1</v>
      </c>
      <c r="J312" s="65"/>
      <c r="K312" s="32"/>
      <c r="L312" s="48">
        <v>1</v>
      </c>
      <c r="M312" s="42"/>
      <c r="N312" s="32"/>
      <c r="O312" s="20">
        <f t="shared" si="186"/>
        <v>2</v>
      </c>
      <c r="P312" s="20">
        <f t="shared" si="187"/>
        <v>9</v>
      </c>
      <c r="Q312" s="20">
        <f t="shared" si="188"/>
        <v>1989</v>
      </c>
    </row>
    <row r="313" spans="1:17" ht="11.25" customHeight="1">
      <c r="A313" s="57" t="s">
        <v>138</v>
      </c>
      <c r="B313" s="57" t="s">
        <v>72</v>
      </c>
      <c r="C313" s="57" t="s">
        <v>50</v>
      </c>
      <c r="D313" s="57"/>
      <c r="E313" s="84">
        <v>1</v>
      </c>
      <c r="G313" s="62">
        <v>33013</v>
      </c>
      <c r="H313" s="62"/>
      <c r="I313" s="48">
        <v>1</v>
      </c>
      <c r="J313" s="65"/>
      <c r="K313" s="32"/>
      <c r="L313" s="48">
        <v>1</v>
      </c>
      <c r="M313" s="42"/>
      <c r="N313" s="32"/>
      <c r="O313" s="20">
        <f t="shared" si="186"/>
        <v>2</v>
      </c>
      <c r="P313" s="20">
        <f t="shared" si="187"/>
        <v>5</v>
      </c>
      <c r="Q313" s="20">
        <f t="shared" si="188"/>
        <v>1990</v>
      </c>
    </row>
    <row r="314" spans="1:17" ht="11.25" customHeight="1">
      <c r="A314" s="57" t="s">
        <v>138</v>
      </c>
      <c r="B314" s="57" t="s">
        <v>72</v>
      </c>
      <c r="C314" s="57" t="s">
        <v>50</v>
      </c>
      <c r="D314" s="57"/>
      <c r="E314" s="84">
        <v>1</v>
      </c>
      <c r="G314" s="62">
        <v>33016</v>
      </c>
      <c r="H314" s="62"/>
      <c r="I314" s="48">
        <v>1</v>
      </c>
      <c r="J314" s="65"/>
      <c r="K314" s="32"/>
      <c r="L314" s="48">
        <v>1</v>
      </c>
      <c r="M314" s="42"/>
      <c r="N314" s="32"/>
      <c r="O314" s="20">
        <f t="shared" si="186"/>
        <v>3</v>
      </c>
      <c r="P314" s="20">
        <f t="shared" si="187"/>
        <v>5</v>
      </c>
      <c r="Q314" s="20">
        <f t="shared" si="188"/>
        <v>1990</v>
      </c>
    </row>
    <row r="315" spans="1:17" ht="11.25" customHeight="1">
      <c r="A315" s="21" t="s">
        <v>138</v>
      </c>
      <c r="B315" s="21" t="s">
        <v>77</v>
      </c>
      <c r="C315" s="21" t="s">
        <v>193</v>
      </c>
      <c r="D315" s="21"/>
      <c r="E315" s="20">
        <v>1</v>
      </c>
      <c r="F315" s="90" t="s">
        <v>148</v>
      </c>
      <c r="G315" s="35">
        <v>33125</v>
      </c>
      <c r="H315" s="35"/>
      <c r="I315" s="48">
        <v>1</v>
      </c>
      <c r="J315" s="56"/>
      <c r="K315" s="21" t="s">
        <v>148</v>
      </c>
      <c r="L315" s="48">
        <v>1</v>
      </c>
      <c r="M315" s="43"/>
      <c r="N315" s="21"/>
      <c r="O315" s="20">
        <f t="shared" si="186"/>
        <v>1</v>
      </c>
      <c r="P315" s="20">
        <f t="shared" si="187"/>
        <v>9</v>
      </c>
      <c r="Q315" s="20">
        <f t="shared" si="188"/>
        <v>1990</v>
      </c>
    </row>
    <row r="316" spans="1:17" ht="11.25" customHeight="1">
      <c r="A316" s="66" t="s">
        <v>138</v>
      </c>
      <c r="B316" s="66" t="s">
        <v>78</v>
      </c>
      <c r="C316" s="57" t="s">
        <v>158</v>
      </c>
      <c r="D316" s="57"/>
      <c r="E316" s="85">
        <v>1</v>
      </c>
      <c r="G316" s="35">
        <v>33163</v>
      </c>
      <c r="H316" s="35">
        <v>33164</v>
      </c>
      <c r="I316" s="48">
        <v>1</v>
      </c>
      <c r="J316" s="56"/>
      <c r="K316" s="32"/>
      <c r="L316" s="48">
        <v>1</v>
      </c>
      <c r="M316" s="42"/>
      <c r="N316" s="32"/>
      <c r="O316" s="20">
        <f t="shared" si="186"/>
        <v>2</v>
      </c>
      <c r="P316" s="20">
        <f t="shared" si="187"/>
        <v>10</v>
      </c>
      <c r="Q316" s="20">
        <f t="shared" si="188"/>
        <v>1990</v>
      </c>
    </row>
    <row r="317" spans="1:17" ht="11.25" customHeight="1">
      <c r="A317" s="57" t="s">
        <v>138</v>
      </c>
      <c r="B317" s="57" t="s">
        <v>81</v>
      </c>
      <c r="C317" s="57" t="s">
        <v>168</v>
      </c>
      <c r="D317" s="57"/>
      <c r="E317" s="84">
        <v>1</v>
      </c>
      <c r="G317" s="62">
        <v>33170</v>
      </c>
      <c r="H317" s="62"/>
      <c r="I317" s="48">
        <v>1</v>
      </c>
      <c r="J317" s="65"/>
      <c r="K317" s="32"/>
      <c r="L317" s="48">
        <v>1</v>
      </c>
      <c r="M317" s="42"/>
      <c r="N317" s="32"/>
      <c r="O317" s="20">
        <f t="shared" si="186"/>
        <v>3</v>
      </c>
      <c r="P317" s="20">
        <f t="shared" si="187"/>
        <v>10</v>
      </c>
      <c r="Q317" s="20">
        <f t="shared" si="188"/>
        <v>1990</v>
      </c>
    </row>
    <row r="318" spans="1:17" ht="11.25" customHeight="1">
      <c r="A318" s="66" t="s">
        <v>138</v>
      </c>
      <c r="B318" s="66" t="s">
        <v>78</v>
      </c>
      <c r="C318" s="57" t="s">
        <v>194</v>
      </c>
      <c r="D318" s="57"/>
      <c r="E318" s="85">
        <v>1</v>
      </c>
      <c r="G318" s="35">
        <v>33171</v>
      </c>
      <c r="H318" s="35"/>
      <c r="I318" s="48">
        <v>1</v>
      </c>
      <c r="J318" s="56"/>
      <c r="K318" s="32"/>
      <c r="L318" s="48">
        <v>1</v>
      </c>
      <c r="M318" s="42"/>
      <c r="N318" s="32"/>
      <c r="O318" s="20">
        <f t="shared" si="186"/>
        <v>3</v>
      </c>
      <c r="P318" s="20">
        <f t="shared" si="187"/>
        <v>10</v>
      </c>
      <c r="Q318" s="20">
        <f t="shared" si="188"/>
        <v>1990</v>
      </c>
    </row>
    <row r="319" spans="1:17" ht="11.25" customHeight="1">
      <c r="A319" s="66" t="s">
        <v>138</v>
      </c>
      <c r="B319" s="66" t="s">
        <v>75</v>
      </c>
      <c r="C319" s="57" t="s">
        <v>195</v>
      </c>
      <c r="D319" s="57"/>
      <c r="E319" s="85">
        <v>1</v>
      </c>
      <c r="G319" s="35">
        <v>33511</v>
      </c>
      <c r="H319" s="35"/>
      <c r="I319" s="48">
        <v>1</v>
      </c>
      <c r="J319" s="56"/>
      <c r="K319" s="32"/>
      <c r="L319" s="48">
        <v>1</v>
      </c>
      <c r="M319" s="42"/>
      <c r="N319" s="32"/>
      <c r="O319" s="20">
        <f t="shared" si="186"/>
        <v>3</v>
      </c>
      <c r="P319" s="20">
        <f t="shared" si="187"/>
        <v>9</v>
      </c>
      <c r="Q319" s="20">
        <f t="shared" si="188"/>
        <v>1991</v>
      </c>
    </row>
    <row r="320" spans="1:17" ht="11.25" customHeight="1">
      <c r="A320" s="66" t="s">
        <v>138</v>
      </c>
      <c r="B320" s="66" t="s">
        <v>78</v>
      </c>
      <c r="C320" s="57" t="s">
        <v>158</v>
      </c>
      <c r="D320" s="57"/>
      <c r="E320" s="85">
        <v>1</v>
      </c>
      <c r="G320" s="35">
        <v>33519</v>
      </c>
      <c r="H320" s="35">
        <v>33528</v>
      </c>
      <c r="I320" s="48">
        <v>1</v>
      </c>
      <c r="J320" s="56"/>
      <c r="K320" s="32"/>
      <c r="L320" s="48">
        <v>1</v>
      </c>
      <c r="M320" s="42"/>
      <c r="N320" s="32"/>
      <c r="O320" s="20">
        <f t="shared" si="186"/>
        <v>1</v>
      </c>
      <c r="P320" s="20">
        <f t="shared" si="187"/>
        <v>10</v>
      </c>
      <c r="Q320" s="20">
        <f t="shared" si="188"/>
        <v>1991</v>
      </c>
    </row>
    <row r="321" spans="1:17" ht="11.25" customHeight="1">
      <c r="A321" s="57" t="s">
        <v>138</v>
      </c>
      <c r="B321" s="57" t="s">
        <v>81</v>
      </c>
      <c r="C321" s="57" t="s">
        <v>196</v>
      </c>
      <c r="D321" s="57" t="s">
        <v>171</v>
      </c>
      <c r="E321" s="84">
        <v>1</v>
      </c>
      <c r="G321" s="62">
        <v>33520</v>
      </c>
      <c r="H321" s="62"/>
      <c r="I321" s="48">
        <v>1</v>
      </c>
      <c r="J321" s="65"/>
      <c r="K321" s="32"/>
      <c r="L321" s="48">
        <v>1</v>
      </c>
      <c r="M321" s="42"/>
      <c r="N321" s="32"/>
      <c r="O321" s="20">
        <f t="shared" si="186"/>
        <v>1</v>
      </c>
      <c r="P321" s="20">
        <f t="shared" si="187"/>
        <v>10</v>
      </c>
      <c r="Q321" s="20">
        <f t="shared" si="188"/>
        <v>1991</v>
      </c>
    </row>
    <row r="322" spans="1:17" ht="11.25" customHeight="1">
      <c r="A322" s="57" t="s">
        <v>138</v>
      </c>
      <c r="B322" s="57" t="s">
        <v>81</v>
      </c>
      <c r="C322" s="57" t="s">
        <v>197</v>
      </c>
      <c r="D322" s="57" t="s">
        <v>171</v>
      </c>
      <c r="E322" s="84">
        <v>1</v>
      </c>
      <c r="G322" s="62">
        <v>33521</v>
      </c>
      <c r="H322" s="62"/>
      <c r="I322" s="48">
        <v>1</v>
      </c>
      <c r="J322" s="65"/>
      <c r="K322" s="32"/>
      <c r="L322" s="48">
        <v>1</v>
      </c>
      <c r="M322" s="42"/>
      <c r="N322" s="32"/>
      <c r="O322" s="20">
        <f t="shared" si="186"/>
        <v>1</v>
      </c>
      <c r="P322" s="20">
        <f t="shared" si="187"/>
        <v>10</v>
      </c>
      <c r="Q322" s="20">
        <f t="shared" si="188"/>
        <v>1991</v>
      </c>
    </row>
    <row r="323" spans="1:17" ht="11.25" customHeight="1">
      <c r="A323" s="57" t="s">
        <v>138</v>
      </c>
      <c r="B323" s="57" t="s">
        <v>72</v>
      </c>
      <c r="C323" s="57" t="s">
        <v>198</v>
      </c>
      <c r="D323" s="57" t="s">
        <v>50</v>
      </c>
      <c r="E323" s="84">
        <v>1</v>
      </c>
      <c r="G323" s="62">
        <v>33723</v>
      </c>
      <c r="H323" s="62"/>
      <c r="I323" s="48">
        <v>1</v>
      </c>
      <c r="J323" s="65"/>
      <c r="K323" s="32"/>
      <c r="L323" s="48">
        <v>1</v>
      </c>
      <c r="M323" s="42"/>
      <c r="N323" s="32"/>
      <c r="O323" s="20">
        <f t="shared" si="186"/>
        <v>3</v>
      </c>
      <c r="P323" s="20">
        <f t="shared" si="187"/>
        <v>4</v>
      </c>
      <c r="Q323" s="20">
        <f t="shared" si="188"/>
        <v>1992</v>
      </c>
    </row>
    <row r="324" spans="1:17" ht="11.25" customHeight="1">
      <c r="A324" s="66" t="s">
        <v>138</v>
      </c>
      <c r="B324" s="66" t="s">
        <v>78</v>
      </c>
      <c r="C324" s="57" t="s">
        <v>158</v>
      </c>
      <c r="D324" s="57"/>
      <c r="E324" s="85">
        <v>1</v>
      </c>
      <c r="G324" s="35">
        <v>33742</v>
      </c>
      <c r="H324" s="35"/>
      <c r="I324" s="48">
        <v>1</v>
      </c>
      <c r="J324" s="56"/>
      <c r="K324" s="32"/>
      <c r="L324" s="48">
        <v>1</v>
      </c>
      <c r="M324" s="42"/>
      <c r="N324" s="32"/>
      <c r="O324" s="20">
        <f t="shared" si="186"/>
        <v>2</v>
      </c>
      <c r="P324" s="20">
        <f t="shared" si="187"/>
        <v>5</v>
      </c>
      <c r="Q324" s="20">
        <f t="shared" si="188"/>
        <v>1992</v>
      </c>
    </row>
    <row r="325" spans="1:17" ht="11.25" customHeight="1">
      <c r="A325" s="57" t="s">
        <v>138</v>
      </c>
      <c r="B325" s="57" t="s">
        <v>81</v>
      </c>
      <c r="C325" s="57" t="s">
        <v>199</v>
      </c>
      <c r="D325" s="57" t="s">
        <v>184</v>
      </c>
      <c r="E325" s="84">
        <v>1</v>
      </c>
      <c r="G325" s="62">
        <v>33839</v>
      </c>
      <c r="H325" s="62"/>
      <c r="I325" s="48">
        <v>1</v>
      </c>
      <c r="J325" s="65"/>
      <c r="K325" s="32"/>
      <c r="L325" s="48">
        <v>1</v>
      </c>
      <c r="M325" s="42"/>
      <c r="N325" s="32"/>
      <c r="O325" s="20">
        <f t="shared" ref="O325:O388" si="189">IF(DAY(G325)&lt;=10,1,IF(DAY(G325)&gt;20,3,2))</f>
        <v>3</v>
      </c>
      <c r="P325" s="20">
        <f t="shared" ref="P325:P388" si="190">MONTH(G325)</f>
        <v>8</v>
      </c>
      <c r="Q325" s="20">
        <f t="shared" ref="Q325:Q388" si="191">YEAR(G325)</f>
        <v>1992</v>
      </c>
    </row>
    <row r="326" spans="1:17" ht="11.25" customHeight="1">
      <c r="A326" s="57" t="s">
        <v>138</v>
      </c>
      <c r="B326" s="57" t="s">
        <v>81</v>
      </c>
      <c r="C326" s="57" t="s">
        <v>199</v>
      </c>
      <c r="D326" s="57" t="s">
        <v>184</v>
      </c>
      <c r="E326" s="84">
        <v>1</v>
      </c>
      <c r="G326" s="62">
        <v>33839</v>
      </c>
      <c r="H326" s="62"/>
      <c r="I326" s="48">
        <v>1</v>
      </c>
      <c r="J326" s="65"/>
      <c r="K326" s="32"/>
      <c r="L326" s="48">
        <v>1</v>
      </c>
      <c r="M326" s="42"/>
      <c r="N326" s="32"/>
      <c r="O326" s="20">
        <f t="shared" si="189"/>
        <v>3</v>
      </c>
      <c r="P326" s="20">
        <f t="shared" si="190"/>
        <v>8</v>
      </c>
      <c r="Q326" s="20">
        <f t="shared" si="191"/>
        <v>1992</v>
      </c>
    </row>
    <row r="327" spans="1:17" ht="11.25" customHeight="1">
      <c r="A327" s="57" t="s">
        <v>138</v>
      </c>
      <c r="B327" s="57" t="s">
        <v>81</v>
      </c>
      <c r="C327" s="57" t="s">
        <v>198</v>
      </c>
      <c r="D327" s="57"/>
      <c r="E327" s="84">
        <v>2</v>
      </c>
      <c r="G327" s="62">
        <v>33842</v>
      </c>
      <c r="H327" s="62"/>
      <c r="I327" s="48">
        <v>1</v>
      </c>
      <c r="J327" s="65"/>
      <c r="K327" s="32"/>
      <c r="L327" s="48">
        <v>1</v>
      </c>
      <c r="M327" s="42"/>
      <c r="N327" s="32"/>
      <c r="O327" s="20">
        <f t="shared" si="189"/>
        <v>3</v>
      </c>
      <c r="P327" s="20">
        <f t="shared" si="190"/>
        <v>8</v>
      </c>
      <c r="Q327" s="20">
        <f t="shared" si="191"/>
        <v>1992</v>
      </c>
    </row>
    <row r="328" spans="1:17" ht="11.25" customHeight="1">
      <c r="A328" s="66" t="s">
        <v>138</v>
      </c>
      <c r="B328" s="66" t="s">
        <v>78</v>
      </c>
      <c r="C328" s="57" t="s">
        <v>177</v>
      </c>
      <c r="D328" s="57"/>
      <c r="E328" s="85">
        <v>2</v>
      </c>
      <c r="G328" s="35">
        <v>33847</v>
      </c>
      <c r="H328" s="35"/>
      <c r="I328" s="48">
        <v>1</v>
      </c>
      <c r="J328" s="56"/>
      <c r="K328" s="32"/>
      <c r="L328" s="48">
        <v>1</v>
      </c>
      <c r="M328" s="42"/>
      <c r="N328" s="32"/>
      <c r="O328" s="20">
        <f t="shared" si="189"/>
        <v>3</v>
      </c>
      <c r="P328" s="20">
        <f t="shared" si="190"/>
        <v>8</v>
      </c>
      <c r="Q328" s="20">
        <f t="shared" si="191"/>
        <v>1992</v>
      </c>
    </row>
    <row r="329" spans="1:17" ht="11.25" customHeight="1">
      <c r="A329" s="57" t="s">
        <v>138</v>
      </c>
      <c r="B329" s="57" t="s">
        <v>81</v>
      </c>
      <c r="C329" s="57" t="s">
        <v>200</v>
      </c>
      <c r="D329" s="57" t="s">
        <v>171</v>
      </c>
      <c r="E329" s="84">
        <v>1</v>
      </c>
      <c r="G329" s="62">
        <v>33848</v>
      </c>
      <c r="H329" s="62"/>
      <c r="I329" s="48">
        <v>1</v>
      </c>
      <c r="J329" s="65"/>
      <c r="K329" s="32"/>
      <c r="L329" s="48">
        <v>1</v>
      </c>
      <c r="M329" s="42"/>
      <c r="N329" s="32"/>
      <c r="O329" s="20">
        <f t="shared" si="189"/>
        <v>1</v>
      </c>
      <c r="P329" s="20">
        <f t="shared" si="190"/>
        <v>9</v>
      </c>
      <c r="Q329" s="20">
        <f t="shared" si="191"/>
        <v>1992</v>
      </c>
    </row>
    <row r="330" spans="1:17" ht="11.25" customHeight="1">
      <c r="A330" s="66" t="s">
        <v>138</v>
      </c>
      <c r="B330" s="66" t="s">
        <v>78</v>
      </c>
      <c r="C330" s="57" t="s">
        <v>158</v>
      </c>
      <c r="D330" s="57"/>
      <c r="E330" s="85">
        <v>2</v>
      </c>
      <c r="G330" s="35">
        <v>33849</v>
      </c>
      <c r="H330" s="35"/>
      <c r="I330" s="48">
        <v>1</v>
      </c>
      <c r="J330" s="56"/>
      <c r="K330" s="32"/>
      <c r="L330" s="48">
        <v>1</v>
      </c>
      <c r="M330" s="42"/>
      <c r="N330" s="32"/>
      <c r="O330" s="20">
        <f t="shared" si="189"/>
        <v>1</v>
      </c>
      <c r="P330" s="20">
        <f t="shared" si="190"/>
        <v>9</v>
      </c>
      <c r="Q330" s="20">
        <f t="shared" si="191"/>
        <v>1992</v>
      </c>
    </row>
    <row r="331" spans="1:17" ht="11.25" customHeight="1">
      <c r="A331" s="57" t="s">
        <v>138</v>
      </c>
      <c r="B331" s="57" t="s">
        <v>81</v>
      </c>
      <c r="C331" s="57" t="s">
        <v>201</v>
      </c>
      <c r="D331" s="57" t="s">
        <v>171</v>
      </c>
      <c r="E331" s="84">
        <v>1</v>
      </c>
      <c r="G331" s="62">
        <v>33860</v>
      </c>
      <c r="H331" s="62"/>
      <c r="I331" s="48">
        <v>1</v>
      </c>
      <c r="J331" s="65"/>
      <c r="K331" s="32"/>
      <c r="L331" s="48">
        <v>1</v>
      </c>
      <c r="M331" s="42"/>
      <c r="N331" s="32"/>
      <c r="O331" s="20">
        <f t="shared" si="189"/>
        <v>2</v>
      </c>
      <c r="P331" s="20">
        <f t="shared" si="190"/>
        <v>9</v>
      </c>
      <c r="Q331" s="20">
        <f t="shared" si="191"/>
        <v>1992</v>
      </c>
    </row>
    <row r="332" spans="1:17" ht="11.25" customHeight="1">
      <c r="A332" s="57" t="s">
        <v>138</v>
      </c>
      <c r="B332" s="57" t="s">
        <v>81</v>
      </c>
      <c r="C332" s="57" t="s">
        <v>154</v>
      </c>
      <c r="D332" s="57"/>
      <c r="E332" s="84">
        <v>1</v>
      </c>
      <c r="G332" s="62">
        <v>33860</v>
      </c>
      <c r="H332" s="62"/>
      <c r="I332" s="48">
        <v>1</v>
      </c>
      <c r="J332" s="65"/>
      <c r="K332" s="32"/>
      <c r="L332" s="48">
        <v>1</v>
      </c>
      <c r="M332" s="42"/>
      <c r="N332" s="32"/>
      <c r="O332" s="20">
        <f t="shared" si="189"/>
        <v>2</v>
      </c>
      <c r="P332" s="20">
        <f t="shared" si="190"/>
        <v>9</v>
      </c>
      <c r="Q332" s="20">
        <f t="shared" si="191"/>
        <v>1992</v>
      </c>
    </row>
    <row r="333" spans="1:17" ht="11.25" customHeight="1">
      <c r="A333" s="66" t="s">
        <v>138</v>
      </c>
      <c r="B333" s="66" t="s">
        <v>74</v>
      </c>
      <c r="C333" s="57" t="s">
        <v>51</v>
      </c>
      <c r="D333" s="57"/>
      <c r="E333" s="85">
        <v>3</v>
      </c>
      <c r="G333" s="35">
        <v>33866</v>
      </c>
      <c r="H333" s="35"/>
      <c r="I333" s="48">
        <v>1</v>
      </c>
      <c r="J333" s="56"/>
      <c r="K333" s="32"/>
      <c r="L333" s="48">
        <v>1</v>
      </c>
      <c r="M333" s="42"/>
      <c r="N333" s="32"/>
      <c r="O333" s="20">
        <f t="shared" si="189"/>
        <v>2</v>
      </c>
      <c r="P333" s="20">
        <f t="shared" si="190"/>
        <v>9</v>
      </c>
      <c r="Q333" s="20">
        <f t="shared" si="191"/>
        <v>1992</v>
      </c>
    </row>
    <row r="334" spans="1:17" ht="11.25" customHeight="1">
      <c r="A334" s="21" t="s">
        <v>138</v>
      </c>
      <c r="B334" s="21" t="s">
        <v>79</v>
      </c>
      <c r="C334" s="21" t="s">
        <v>143</v>
      </c>
      <c r="D334" s="21"/>
      <c r="E334" s="20">
        <v>1</v>
      </c>
      <c r="F334" s="90"/>
      <c r="G334" s="35">
        <v>33867</v>
      </c>
      <c r="H334" s="35"/>
      <c r="I334" s="48">
        <v>1</v>
      </c>
      <c r="J334" s="56"/>
      <c r="K334" s="21"/>
      <c r="L334" s="48">
        <v>1</v>
      </c>
      <c r="M334" s="43"/>
      <c r="N334" s="21"/>
      <c r="O334" s="20">
        <f t="shared" si="189"/>
        <v>2</v>
      </c>
      <c r="P334" s="20">
        <f t="shared" si="190"/>
        <v>9</v>
      </c>
      <c r="Q334" s="20">
        <f t="shared" si="191"/>
        <v>1992</v>
      </c>
    </row>
    <row r="335" spans="1:17" ht="11.25" customHeight="1">
      <c r="A335" s="66" t="s">
        <v>138</v>
      </c>
      <c r="B335" s="66" t="s">
        <v>78</v>
      </c>
      <c r="C335" s="57" t="s">
        <v>158</v>
      </c>
      <c r="D335" s="57"/>
      <c r="E335" s="85">
        <v>4</v>
      </c>
      <c r="G335" s="35">
        <v>33868</v>
      </c>
      <c r="H335" s="35">
        <v>33877</v>
      </c>
      <c r="I335" s="48">
        <v>1</v>
      </c>
      <c r="J335" s="56"/>
      <c r="K335" s="32" t="s">
        <v>323</v>
      </c>
      <c r="L335" s="48">
        <v>1</v>
      </c>
      <c r="M335" s="42"/>
      <c r="N335" s="32"/>
      <c r="O335" s="20">
        <f t="shared" si="189"/>
        <v>3</v>
      </c>
      <c r="P335" s="20">
        <f t="shared" si="190"/>
        <v>9</v>
      </c>
      <c r="Q335" s="20">
        <f t="shared" si="191"/>
        <v>1992</v>
      </c>
    </row>
    <row r="336" spans="1:17" ht="11.25" customHeight="1">
      <c r="A336" s="57" t="s">
        <v>138</v>
      </c>
      <c r="B336" s="57" t="s">
        <v>81</v>
      </c>
      <c r="C336" s="57" t="s">
        <v>199</v>
      </c>
      <c r="D336" s="57" t="s">
        <v>184</v>
      </c>
      <c r="E336" s="84">
        <v>1</v>
      </c>
      <c r="G336" s="62">
        <v>33873</v>
      </c>
      <c r="H336" s="62"/>
      <c r="I336" s="48">
        <v>1</v>
      </c>
      <c r="J336" s="65"/>
      <c r="K336" s="32"/>
      <c r="L336" s="48">
        <v>1</v>
      </c>
      <c r="M336" s="42"/>
      <c r="N336" s="32"/>
      <c r="O336" s="20">
        <f t="shared" si="189"/>
        <v>3</v>
      </c>
      <c r="P336" s="20">
        <f t="shared" si="190"/>
        <v>9</v>
      </c>
      <c r="Q336" s="20">
        <f t="shared" si="191"/>
        <v>1992</v>
      </c>
    </row>
    <row r="337" spans="1:17" ht="11.25" customHeight="1">
      <c r="A337" s="57" t="s">
        <v>138</v>
      </c>
      <c r="B337" s="57" t="s">
        <v>81</v>
      </c>
      <c r="C337" s="57" t="s">
        <v>154</v>
      </c>
      <c r="D337" s="57"/>
      <c r="E337" s="84">
        <v>1</v>
      </c>
      <c r="G337" s="62">
        <v>33876</v>
      </c>
      <c r="H337" s="62"/>
      <c r="I337" s="48">
        <v>1</v>
      </c>
      <c r="J337" s="65"/>
      <c r="K337" s="32"/>
      <c r="L337" s="48">
        <v>1</v>
      </c>
      <c r="M337" s="42"/>
      <c r="N337" s="32"/>
      <c r="O337" s="20">
        <f t="shared" si="189"/>
        <v>3</v>
      </c>
      <c r="P337" s="20">
        <f t="shared" si="190"/>
        <v>9</v>
      </c>
      <c r="Q337" s="20">
        <f t="shared" si="191"/>
        <v>1992</v>
      </c>
    </row>
    <row r="338" spans="1:17" ht="11.25" customHeight="1">
      <c r="A338" s="66" t="s">
        <v>138</v>
      </c>
      <c r="B338" s="66" t="s">
        <v>78</v>
      </c>
      <c r="C338" s="57" t="s">
        <v>202</v>
      </c>
      <c r="D338" s="57"/>
      <c r="E338" s="85">
        <v>1</v>
      </c>
      <c r="G338" s="35">
        <v>33878</v>
      </c>
      <c r="H338" s="35">
        <v>33880</v>
      </c>
      <c r="I338" s="48">
        <v>1</v>
      </c>
      <c r="J338" s="56"/>
      <c r="K338" s="32"/>
      <c r="L338" s="48">
        <v>1</v>
      </c>
      <c r="M338" s="42"/>
      <c r="N338" s="32"/>
      <c r="O338" s="20">
        <f t="shared" si="189"/>
        <v>1</v>
      </c>
      <c r="P338" s="20">
        <f t="shared" si="190"/>
        <v>10</v>
      </c>
      <c r="Q338" s="20">
        <f t="shared" si="191"/>
        <v>1992</v>
      </c>
    </row>
    <row r="339" spans="1:17" ht="11.25" customHeight="1">
      <c r="A339" s="66" t="s">
        <v>138</v>
      </c>
      <c r="B339" s="66" t="s">
        <v>78</v>
      </c>
      <c r="C339" s="57" t="s">
        <v>158</v>
      </c>
      <c r="D339" s="57"/>
      <c r="E339" s="85">
        <v>1</v>
      </c>
      <c r="G339" s="35">
        <v>33881</v>
      </c>
      <c r="H339" s="35"/>
      <c r="I339" s="48">
        <v>1</v>
      </c>
      <c r="J339" s="56"/>
      <c r="K339" s="32"/>
      <c r="L339" s="48">
        <v>1</v>
      </c>
      <c r="M339" s="42"/>
      <c r="N339" s="32"/>
      <c r="O339" s="20">
        <f t="shared" si="189"/>
        <v>1</v>
      </c>
      <c r="P339" s="20">
        <f t="shared" si="190"/>
        <v>10</v>
      </c>
      <c r="Q339" s="20">
        <f t="shared" si="191"/>
        <v>1992</v>
      </c>
    </row>
    <row r="340" spans="1:17" ht="11.25" customHeight="1">
      <c r="A340" s="21" t="s">
        <v>138</v>
      </c>
      <c r="B340" s="21" t="s">
        <v>79</v>
      </c>
      <c r="C340" s="21" t="s">
        <v>143</v>
      </c>
      <c r="D340" s="21"/>
      <c r="E340" s="20">
        <v>1</v>
      </c>
      <c r="F340" s="90"/>
      <c r="G340" s="35">
        <v>34085</v>
      </c>
      <c r="H340" s="35"/>
      <c r="I340" s="48">
        <v>1</v>
      </c>
      <c r="J340" s="56"/>
      <c r="K340" s="21"/>
      <c r="L340" s="48">
        <v>1</v>
      </c>
      <c r="M340" s="43"/>
      <c r="N340" s="21"/>
      <c r="O340" s="20">
        <f t="shared" si="189"/>
        <v>3</v>
      </c>
      <c r="P340" s="20">
        <f t="shared" si="190"/>
        <v>4</v>
      </c>
      <c r="Q340" s="20">
        <f t="shared" si="191"/>
        <v>1993</v>
      </c>
    </row>
    <row r="341" spans="1:17" ht="11.25" customHeight="1">
      <c r="A341" s="57" t="s">
        <v>138</v>
      </c>
      <c r="B341" s="57" t="s">
        <v>81</v>
      </c>
      <c r="C341" s="57" t="s">
        <v>161</v>
      </c>
      <c r="D341" s="57" t="s">
        <v>171</v>
      </c>
      <c r="E341" s="84">
        <v>1</v>
      </c>
      <c r="G341" s="62">
        <v>34109</v>
      </c>
      <c r="H341" s="62"/>
      <c r="I341" s="48">
        <v>1</v>
      </c>
      <c r="J341" s="65"/>
      <c r="K341" s="32"/>
      <c r="L341" s="48">
        <v>1</v>
      </c>
      <c r="M341" s="42"/>
      <c r="N341" s="32"/>
      <c r="O341" s="20">
        <f t="shared" si="189"/>
        <v>2</v>
      </c>
      <c r="P341" s="20">
        <f t="shared" si="190"/>
        <v>5</v>
      </c>
      <c r="Q341" s="20">
        <f t="shared" si="191"/>
        <v>1993</v>
      </c>
    </row>
    <row r="342" spans="1:17" ht="11.25" customHeight="1">
      <c r="A342" s="57" t="s">
        <v>138</v>
      </c>
      <c r="B342" s="57" t="s">
        <v>81</v>
      </c>
      <c r="C342" s="57" t="s">
        <v>203</v>
      </c>
      <c r="D342" s="57" t="s">
        <v>171</v>
      </c>
      <c r="E342" s="84">
        <v>1</v>
      </c>
      <c r="G342" s="62">
        <v>34111</v>
      </c>
      <c r="H342" s="62"/>
      <c r="I342" s="48">
        <v>1</v>
      </c>
      <c r="J342" s="65"/>
      <c r="K342" s="32"/>
      <c r="L342" s="48">
        <v>1</v>
      </c>
      <c r="M342" s="42"/>
      <c r="N342" s="32"/>
      <c r="O342" s="20">
        <f t="shared" si="189"/>
        <v>3</v>
      </c>
      <c r="P342" s="20">
        <f t="shared" si="190"/>
        <v>5</v>
      </c>
      <c r="Q342" s="20">
        <f t="shared" si="191"/>
        <v>1993</v>
      </c>
    </row>
    <row r="343" spans="1:17" ht="11.25" customHeight="1">
      <c r="A343" s="66" t="s">
        <v>138</v>
      </c>
      <c r="B343" s="66" t="s">
        <v>78</v>
      </c>
      <c r="C343" s="57" t="s">
        <v>158</v>
      </c>
      <c r="D343" s="57"/>
      <c r="E343" s="85">
        <v>1</v>
      </c>
      <c r="G343" s="35">
        <v>34125</v>
      </c>
      <c r="H343" s="35"/>
      <c r="I343" s="48">
        <v>1</v>
      </c>
      <c r="J343" s="56"/>
      <c r="K343" s="32"/>
      <c r="L343" s="48">
        <v>1</v>
      </c>
      <c r="M343" s="42"/>
      <c r="N343" s="32"/>
      <c r="O343" s="20">
        <f t="shared" si="189"/>
        <v>1</v>
      </c>
      <c r="P343" s="20">
        <f t="shared" si="190"/>
        <v>6</v>
      </c>
      <c r="Q343" s="20">
        <f t="shared" si="191"/>
        <v>1993</v>
      </c>
    </row>
    <row r="344" spans="1:17" ht="11.25" customHeight="1">
      <c r="A344" s="57" t="s">
        <v>138</v>
      </c>
      <c r="B344" s="57" t="s">
        <v>81</v>
      </c>
      <c r="C344" s="57" t="s">
        <v>160</v>
      </c>
      <c r="D344" s="57"/>
      <c r="E344" s="84">
        <v>1</v>
      </c>
      <c r="G344" s="62">
        <v>34220</v>
      </c>
      <c r="H344" s="62"/>
      <c r="I344" s="48">
        <v>1</v>
      </c>
      <c r="J344" s="65"/>
      <c r="K344" s="32"/>
      <c r="L344" s="48">
        <v>1</v>
      </c>
      <c r="M344" s="42"/>
      <c r="N344" s="32"/>
      <c r="O344" s="20">
        <f t="shared" si="189"/>
        <v>1</v>
      </c>
      <c r="P344" s="20">
        <f t="shared" si="190"/>
        <v>9</v>
      </c>
      <c r="Q344" s="20">
        <f t="shared" si="191"/>
        <v>1993</v>
      </c>
    </row>
    <row r="345" spans="1:17" ht="11.25" customHeight="1">
      <c r="A345" s="66" t="s">
        <v>138</v>
      </c>
      <c r="B345" s="66" t="s">
        <v>74</v>
      </c>
      <c r="C345" s="57" t="s">
        <v>51</v>
      </c>
      <c r="D345" s="57"/>
      <c r="E345" s="85">
        <v>1</v>
      </c>
      <c r="G345" s="35">
        <v>34221</v>
      </c>
      <c r="H345" s="35">
        <v>34223</v>
      </c>
      <c r="I345" s="48">
        <v>1</v>
      </c>
      <c r="J345" s="56"/>
      <c r="K345" s="32"/>
      <c r="L345" s="48">
        <v>1</v>
      </c>
      <c r="M345" s="42"/>
      <c r="N345" s="32"/>
      <c r="O345" s="20">
        <f t="shared" si="189"/>
        <v>1</v>
      </c>
      <c r="P345" s="20">
        <f t="shared" si="190"/>
        <v>9</v>
      </c>
      <c r="Q345" s="20">
        <f t="shared" si="191"/>
        <v>1993</v>
      </c>
    </row>
    <row r="346" spans="1:17" ht="11.25" customHeight="1">
      <c r="A346" s="57" t="s">
        <v>138</v>
      </c>
      <c r="B346" s="57" t="s">
        <v>72</v>
      </c>
      <c r="C346" s="57" t="s">
        <v>50</v>
      </c>
      <c r="D346" s="57"/>
      <c r="E346" s="84">
        <v>2</v>
      </c>
      <c r="G346" s="62">
        <v>34222</v>
      </c>
      <c r="H346" s="62"/>
      <c r="I346" s="48">
        <v>1</v>
      </c>
      <c r="J346" s="65"/>
      <c r="K346" s="32"/>
      <c r="L346" s="48">
        <v>1</v>
      </c>
      <c r="M346" s="42"/>
      <c r="N346" s="32"/>
      <c r="O346" s="20">
        <f t="shared" si="189"/>
        <v>1</v>
      </c>
      <c r="P346" s="20">
        <f t="shared" si="190"/>
        <v>9</v>
      </c>
      <c r="Q346" s="20">
        <f t="shared" si="191"/>
        <v>1993</v>
      </c>
    </row>
    <row r="347" spans="1:17" ht="11.25" customHeight="1">
      <c r="A347" s="66" t="s">
        <v>138</v>
      </c>
      <c r="B347" s="66" t="s">
        <v>78</v>
      </c>
      <c r="C347" s="57" t="s">
        <v>158</v>
      </c>
      <c r="D347" s="57"/>
      <c r="E347" s="85">
        <v>1</v>
      </c>
      <c r="G347" s="35">
        <v>34222</v>
      </c>
      <c r="H347" s="35"/>
      <c r="I347" s="48">
        <v>1</v>
      </c>
      <c r="J347" s="56"/>
      <c r="K347" s="32"/>
      <c r="L347" s="48">
        <v>1</v>
      </c>
      <c r="M347" s="42"/>
      <c r="N347" s="32"/>
      <c r="O347" s="20">
        <f t="shared" si="189"/>
        <v>1</v>
      </c>
      <c r="P347" s="20">
        <f t="shared" si="190"/>
        <v>9</v>
      </c>
      <c r="Q347" s="20">
        <f t="shared" si="191"/>
        <v>1993</v>
      </c>
    </row>
    <row r="348" spans="1:17" ht="11.25" customHeight="1">
      <c r="A348" s="21" t="s">
        <v>138</v>
      </c>
      <c r="B348" s="21" t="s">
        <v>68</v>
      </c>
      <c r="C348" s="21" t="s">
        <v>204</v>
      </c>
      <c r="D348" s="21"/>
      <c r="E348" s="20">
        <v>1</v>
      </c>
      <c r="F348" s="90" t="s">
        <v>148</v>
      </c>
      <c r="G348" s="35">
        <v>34223</v>
      </c>
      <c r="H348" s="35"/>
      <c r="I348" s="48">
        <v>1</v>
      </c>
      <c r="J348" s="56"/>
      <c r="K348" s="21" t="s">
        <v>148</v>
      </c>
      <c r="L348" s="48">
        <v>1</v>
      </c>
      <c r="M348" s="43"/>
      <c r="N348" s="21"/>
      <c r="O348" s="20">
        <f t="shared" si="189"/>
        <v>2</v>
      </c>
      <c r="P348" s="20">
        <f t="shared" si="190"/>
        <v>9</v>
      </c>
      <c r="Q348" s="20">
        <f t="shared" si="191"/>
        <v>1993</v>
      </c>
    </row>
    <row r="349" spans="1:17" ht="11.25" customHeight="1">
      <c r="A349" s="66" t="s">
        <v>138</v>
      </c>
      <c r="B349" s="66" t="s">
        <v>78</v>
      </c>
      <c r="C349" s="57" t="s">
        <v>158</v>
      </c>
      <c r="D349" s="57"/>
      <c r="E349" s="85">
        <v>7</v>
      </c>
      <c r="G349" s="35">
        <v>34223</v>
      </c>
      <c r="H349" s="35">
        <v>34238</v>
      </c>
      <c r="I349" s="48">
        <v>1</v>
      </c>
      <c r="J349" s="56"/>
      <c r="K349" s="32" t="s">
        <v>322</v>
      </c>
      <c r="L349" s="48">
        <v>1</v>
      </c>
      <c r="M349" s="42"/>
      <c r="N349" s="32"/>
      <c r="O349" s="20">
        <f t="shared" si="189"/>
        <v>2</v>
      </c>
      <c r="P349" s="20">
        <f t="shared" si="190"/>
        <v>9</v>
      </c>
      <c r="Q349" s="20">
        <f t="shared" si="191"/>
        <v>1993</v>
      </c>
    </row>
    <row r="350" spans="1:17" ht="11.25" customHeight="1">
      <c r="A350" s="57" t="s">
        <v>138</v>
      </c>
      <c r="B350" s="57" t="s">
        <v>81</v>
      </c>
      <c r="C350" s="57" t="s">
        <v>186</v>
      </c>
      <c r="D350" s="57" t="s">
        <v>171</v>
      </c>
      <c r="E350" s="84">
        <v>1</v>
      </c>
      <c r="G350" s="62">
        <v>34224</v>
      </c>
      <c r="H350" s="62"/>
      <c r="I350" s="48">
        <v>1</v>
      </c>
      <c r="J350" s="65"/>
      <c r="K350" s="32"/>
      <c r="L350" s="48">
        <v>1</v>
      </c>
      <c r="M350" s="42"/>
      <c r="N350" s="32"/>
      <c r="O350" s="20">
        <f t="shared" si="189"/>
        <v>2</v>
      </c>
      <c r="P350" s="20">
        <f t="shared" si="190"/>
        <v>9</v>
      </c>
      <c r="Q350" s="20">
        <f t="shared" si="191"/>
        <v>1993</v>
      </c>
    </row>
    <row r="351" spans="1:17" ht="11.25" customHeight="1">
      <c r="A351" s="66" t="s">
        <v>138</v>
      </c>
      <c r="B351" s="66" t="s">
        <v>65</v>
      </c>
      <c r="C351" s="57" t="s">
        <v>205</v>
      </c>
      <c r="D351" s="57"/>
      <c r="E351" s="85">
        <v>1</v>
      </c>
      <c r="G351" s="35">
        <v>34226</v>
      </c>
      <c r="H351" s="35">
        <v>34229</v>
      </c>
      <c r="I351" s="48">
        <v>1</v>
      </c>
      <c r="J351" s="56"/>
      <c r="K351" s="32"/>
      <c r="L351" s="48">
        <v>1</v>
      </c>
      <c r="M351" s="42"/>
      <c r="N351" s="32"/>
      <c r="O351" s="20">
        <f t="shared" si="189"/>
        <v>2</v>
      </c>
      <c r="P351" s="20">
        <f t="shared" si="190"/>
        <v>9</v>
      </c>
      <c r="Q351" s="20">
        <f t="shared" si="191"/>
        <v>1993</v>
      </c>
    </row>
    <row r="352" spans="1:17" ht="11.25" customHeight="1">
      <c r="A352" s="66" t="s">
        <v>138</v>
      </c>
      <c r="B352" s="66" t="s">
        <v>74</v>
      </c>
      <c r="C352" s="57" t="s">
        <v>51</v>
      </c>
      <c r="D352" s="57"/>
      <c r="E352" s="85">
        <v>1</v>
      </c>
      <c r="G352" s="35">
        <v>34229</v>
      </c>
      <c r="H352" s="35">
        <v>34238</v>
      </c>
      <c r="I352" s="48">
        <v>1</v>
      </c>
      <c r="J352" s="56"/>
      <c r="K352" s="32"/>
      <c r="L352" s="48">
        <v>1</v>
      </c>
      <c r="M352" s="42"/>
      <c r="N352" s="32"/>
      <c r="O352" s="20">
        <f t="shared" si="189"/>
        <v>2</v>
      </c>
      <c r="P352" s="20">
        <f t="shared" si="190"/>
        <v>9</v>
      </c>
      <c r="Q352" s="20">
        <f t="shared" si="191"/>
        <v>1993</v>
      </c>
    </row>
    <row r="353" spans="1:17" ht="11.25" customHeight="1">
      <c r="A353" s="66" t="s">
        <v>138</v>
      </c>
      <c r="B353" s="66" t="s">
        <v>78</v>
      </c>
      <c r="C353" s="57" t="s">
        <v>158</v>
      </c>
      <c r="D353" s="57"/>
      <c r="E353" s="85">
        <v>1</v>
      </c>
      <c r="G353" s="35">
        <v>34246</v>
      </c>
      <c r="H353" s="35"/>
      <c r="I353" s="48">
        <v>1</v>
      </c>
      <c r="J353" s="56"/>
      <c r="K353" s="32"/>
      <c r="L353" s="48">
        <v>1</v>
      </c>
      <c r="M353" s="42"/>
      <c r="N353" s="32"/>
      <c r="O353" s="20">
        <f t="shared" si="189"/>
        <v>1</v>
      </c>
      <c r="P353" s="20">
        <f t="shared" si="190"/>
        <v>10</v>
      </c>
      <c r="Q353" s="20">
        <f t="shared" si="191"/>
        <v>1993</v>
      </c>
    </row>
    <row r="354" spans="1:17" ht="11.25" customHeight="1">
      <c r="A354" s="66" t="s">
        <v>138</v>
      </c>
      <c r="B354" s="66" t="s">
        <v>78</v>
      </c>
      <c r="C354" s="57" t="s">
        <v>177</v>
      </c>
      <c r="D354" s="57"/>
      <c r="E354" s="85">
        <v>1</v>
      </c>
      <c r="G354" s="35">
        <v>34247</v>
      </c>
      <c r="H354" s="35"/>
      <c r="I354" s="48">
        <v>1</v>
      </c>
      <c r="J354" s="56"/>
      <c r="K354" s="32"/>
      <c r="L354" s="48">
        <v>1</v>
      </c>
      <c r="M354" s="42"/>
      <c r="N354" s="32"/>
      <c r="O354" s="20">
        <f t="shared" si="189"/>
        <v>1</v>
      </c>
      <c r="P354" s="20">
        <f t="shared" si="190"/>
        <v>10</v>
      </c>
      <c r="Q354" s="20">
        <f t="shared" si="191"/>
        <v>1993</v>
      </c>
    </row>
    <row r="355" spans="1:17" ht="11.25" customHeight="1">
      <c r="A355" s="57" t="s">
        <v>138</v>
      </c>
      <c r="B355" s="57" t="s">
        <v>72</v>
      </c>
      <c r="C355" s="57" t="s">
        <v>50</v>
      </c>
      <c r="D355" s="57"/>
      <c r="E355" s="84">
        <v>1</v>
      </c>
      <c r="G355" s="62">
        <v>34458</v>
      </c>
      <c r="H355" s="62"/>
      <c r="I355" s="48">
        <v>1</v>
      </c>
      <c r="J355" s="65"/>
      <c r="K355" s="32"/>
      <c r="L355" s="48">
        <v>1</v>
      </c>
      <c r="M355" s="42"/>
      <c r="N355" s="32"/>
      <c r="O355" s="20">
        <f t="shared" si="189"/>
        <v>1</v>
      </c>
      <c r="P355" s="20">
        <f t="shared" si="190"/>
        <v>5</v>
      </c>
      <c r="Q355" s="20">
        <f t="shared" si="191"/>
        <v>1994</v>
      </c>
    </row>
    <row r="356" spans="1:17" ht="11.25" customHeight="1">
      <c r="A356" s="57" t="s">
        <v>138</v>
      </c>
      <c r="B356" s="57" t="s">
        <v>72</v>
      </c>
      <c r="C356" s="57" t="s">
        <v>50</v>
      </c>
      <c r="D356" s="57"/>
      <c r="E356" s="84">
        <v>1</v>
      </c>
      <c r="G356" s="62">
        <v>34461</v>
      </c>
      <c r="H356" s="62"/>
      <c r="I356" s="48">
        <v>1</v>
      </c>
      <c r="J356" s="65"/>
      <c r="K356" s="32"/>
      <c r="L356" s="48">
        <v>1</v>
      </c>
      <c r="M356" s="42"/>
      <c r="N356" s="32"/>
      <c r="O356" s="20">
        <f t="shared" si="189"/>
        <v>1</v>
      </c>
      <c r="P356" s="20">
        <f t="shared" si="190"/>
        <v>5</v>
      </c>
      <c r="Q356" s="20">
        <f t="shared" si="191"/>
        <v>1994</v>
      </c>
    </row>
    <row r="357" spans="1:17" ht="11.25" customHeight="1">
      <c r="A357" s="66" t="s">
        <v>138</v>
      </c>
      <c r="B357" s="66" t="s">
        <v>78</v>
      </c>
      <c r="C357" s="57" t="s">
        <v>158</v>
      </c>
      <c r="D357" s="57"/>
      <c r="E357" s="85">
        <v>1</v>
      </c>
      <c r="G357" s="35">
        <v>34477</v>
      </c>
      <c r="H357" s="35"/>
      <c r="I357" s="48">
        <v>1</v>
      </c>
      <c r="J357" s="56"/>
      <c r="K357" s="32"/>
      <c r="L357" s="48">
        <v>1</v>
      </c>
      <c r="M357" s="42"/>
      <c r="N357" s="32"/>
      <c r="O357" s="20">
        <f t="shared" si="189"/>
        <v>3</v>
      </c>
      <c r="P357" s="20">
        <f t="shared" si="190"/>
        <v>5</v>
      </c>
      <c r="Q357" s="20">
        <f t="shared" si="191"/>
        <v>1994</v>
      </c>
    </row>
    <row r="358" spans="1:17" ht="11.25" customHeight="1">
      <c r="A358" s="57" t="s">
        <v>138</v>
      </c>
      <c r="B358" s="57" t="s">
        <v>81</v>
      </c>
      <c r="C358" s="57" t="s">
        <v>206</v>
      </c>
      <c r="D358" s="57" t="s">
        <v>171</v>
      </c>
      <c r="E358" s="84">
        <v>1</v>
      </c>
      <c r="G358" s="62">
        <v>34570</v>
      </c>
      <c r="H358" s="62"/>
      <c r="I358" s="48">
        <v>1</v>
      </c>
      <c r="J358" s="65"/>
      <c r="K358" s="32"/>
      <c r="L358" s="48">
        <v>1</v>
      </c>
      <c r="M358" s="42"/>
      <c r="N358" s="32"/>
      <c r="O358" s="20">
        <f t="shared" si="189"/>
        <v>3</v>
      </c>
      <c r="P358" s="20">
        <f t="shared" si="190"/>
        <v>8</v>
      </c>
      <c r="Q358" s="20">
        <f t="shared" si="191"/>
        <v>1994</v>
      </c>
    </row>
    <row r="359" spans="1:17" ht="11.25" customHeight="1">
      <c r="A359" s="57" t="s">
        <v>138</v>
      </c>
      <c r="B359" s="57" t="s">
        <v>81</v>
      </c>
      <c r="C359" s="57" t="s">
        <v>160</v>
      </c>
      <c r="D359" s="57"/>
      <c r="E359" s="84">
        <v>3</v>
      </c>
      <c r="G359" s="62">
        <v>34570</v>
      </c>
      <c r="H359" s="62"/>
      <c r="I359" s="48">
        <v>1</v>
      </c>
      <c r="J359" s="65"/>
      <c r="K359" s="32"/>
      <c r="L359" s="48">
        <v>1</v>
      </c>
      <c r="M359" s="42"/>
      <c r="N359" s="32"/>
      <c r="O359" s="20">
        <f t="shared" si="189"/>
        <v>3</v>
      </c>
      <c r="P359" s="20">
        <f t="shared" si="190"/>
        <v>8</v>
      </c>
      <c r="Q359" s="20">
        <f t="shared" si="191"/>
        <v>1994</v>
      </c>
    </row>
    <row r="360" spans="1:17" ht="11.25" customHeight="1">
      <c r="A360" s="57" t="s">
        <v>138</v>
      </c>
      <c r="B360" s="57" t="s">
        <v>72</v>
      </c>
      <c r="C360" s="57" t="s">
        <v>50</v>
      </c>
      <c r="D360" s="57"/>
      <c r="E360" s="84">
        <v>1</v>
      </c>
      <c r="G360" s="62">
        <v>34581</v>
      </c>
      <c r="H360" s="62"/>
      <c r="I360" s="48">
        <v>1</v>
      </c>
      <c r="J360" s="65"/>
      <c r="K360" s="32"/>
      <c r="L360" s="48">
        <v>1</v>
      </c>
      <c r="M360" s="42"/>
      <c r="N360" s="32"/>
      <c r="O360" s="20">
        <f t="shared" si="189"/>
        <v>1</v>
      </c>
      <c r="P360" s="20">
        <f t="shared" si="190"/>
        <v>9</v>
      </c>
      <c r="Q360" s="20">
        <f t="shared" si="191"/>
        <v>1994</v>
      </c>
    </row>
    <row r="361" spans="1:17" ht="11.25" customHeight="1">
      <c r="A361" s="66" t="s">
        <v>138</v>
      </c>
      <c r="B361" s="66" t="s">
        <v>78</v>
      </c>
      <c r="C361" s="57" t="s">
        <v>194</v>
      </c>
      <c r="D361" s="57"/>
      <c r="E361" s="85">
        <v>1</v>
      </c>
      <c r="G361" s="35">
        <v>34581</v>
      </c>
      <c r="H361" s="35"/>
      <c r="I361" s="48">
        <v>1</v>
      </c>
      <c r="J361" s="56"/>
      <c r="K361" s="32"/>
      <c r="L361" s="48">
        <v>1</v>
      </c>
      <c r="M361" s="42"/>
      <c r="N361" s="32"/>
      <c r="O361" s="20">
        <f t="shared" si="189"/>
        <v>1</v>
      </c>
      <c r="P361" s="20">
        <f t="shared" si="190"/>
        <v>9</v>
      </c>
      <c r="Q361" s="20">
        <f t="shared" si="191"/>
        <v>1994</v>
      </c>
    </row>
    <row r="362" spans="1:17" ht="11.25" customHeight="1">
      <c r="A362" s="57" t="s">
        <v>138</v>
      </c>
      <c r="B362" s="57" t="s">
        <v>81</v>
      </c>
      <c r="C362" s="57" t="s">
        <v>160</v>
      </c>
      <c r="D362" s="57"/>
      <c r="E362" s="84">
        <v>4</v>
      </c>
      <c r="G362" s="62">
        <v>34582</v>
      </c>
      <c r="H362" s="62"/>
      <c r="I362" s="48">
        <v>1</v>
      </c>
      <c r="J362" s="65"/>
      <c r="K362" s="32"/>
      <c r="L362" s="48">
        <v>1</v>
      </c>
      <c r="M362" s="42"/>
      <c r="N362" s="32"/>
      <c r="O362" s="20">
        <f t="shared" si="189"/>
        <v>1</v>
      </c>
      <c r="P362" s="20">
        <f t="shared" si="190"/>
        <v>9</v>
      </c>
      <c r="Q362" s="20">
        <f t="shared" si="191"/>
        <v>1994</v>
      </c>
    </row>
    <row r="363" spans="1:17" ht="11.25" customHeight="1">
      <c r="A363" s="57" t="s">
        <v>138</v>
      </c>
      <c r="B363" s="57" t="s">
        <v>72</v>
      </c>
      <c r="C363" s="57" t="s">
        <v>50</v>
      </c>
      <c r="D363" s="57"/>
      <c r="E363" s="84">
        <v>2</v>
      </c>
      <c r="G363" s="62">
        <v>34586</v>
      </c>
      <c r="H363" s="62"/>
      <c r="I363" s="48">
        <v>1</v>
      </c>
      <c r="J363" s="65"/>
      <c r="K363" s="32"/>
      <c r="L363" s="48">
        <v>1</v>
      </c>
      <c r="M363" s="42"/>
      <c r="N363" s="32"/>
      <c r="O363" s="20">
        <f t="shared" si="189"/>
        <v>1</v>
      </c>
      <c r="P363" s="20">
        <f t="shared" si="190"/>
        <v>9</v>
      </c>
      <c r="Q363" s="20">
        <f t="shared" si="191"/>
        <v>1994</v>
      </c>
    </row>
    <row r="364" spans="1:17" ht="11.25" customHeight="1">
      <c r="A364" s="57" t="s">
        <v>138</v>
      </c>
      <c r="B364" s="57" t="s">
        <v>81</v>
      </c>
      <c r="C364" s="57" t="s">
        <v>160</v>
      </c>
      <c r="D364" s="57"/>
      <c r="E364" s="84">
        <v>2</v>
      </c>
      <c r="G364" s="62">
        <v>34588</v>
      </c>
      <c r="H364" s="62"/>
      <c r="I364" s="48">
        <v>1</v>
      </c>
      <c r="J364" s="65"/>
      <c r="K364" s="32"/>
      <c r="L364" s="48">
        <v>1</v>
      </c>
      <c r="M364" s="42"/>
      <c r="N364" s="32"/>
      <c r="O364" s="20">
        <f t="shared" si="189"/>
        <v>2</v>
      </c>
      <c r="P364" s="20">
        <f t="shared" si="190"/>
        <v>9</v>
      </c>
      <c r="Q364" s="20">
        <f t="shared" si="191"/>
        <v>1994</v>
      </c>
    </row>
    <row r="365" spans="1:17" ht="11.25" customHeight="1">
      <c r="A365" s="57" t="s">
        <v>138</v>
      </c>
      <c r="B365" s="57" t="s">
        <v>72</v>
      </c>
      <c r="C365" s="57" t="s">
        <v>50</v>
      </c>
      <c r="D365" s="57"/>
      <c r="E365" s="84">
        <v>1</v>
      </c>
      <c r="G365" s="62">
        <v>34589</v>
      </c>
      <c r="H365" s="62"/>
      <c r="I365" s="48">
        <v>1</v>
      </c>
      <c r="J365" s="65"/>
      <c r="K365" s="32"/>
      <c r="L365" s="48">
        <v>1</v>
      </c>
      <c r="M365" s="42"/>
      <c r="N365" s="32"/>
      <c r="O365" s="20">
        <f t="shared" si="189"/>
        <v>2</v>
      </c>
      <c r="P365" s="20">
        <f t="shared" si="190"/>
        <v>9</v>
      </c>
      <c r="Q365" s="20">
        <f t="shared" si="191"/>
        <v>1994</v>
      </c>
    </row>
    <row r="366" spans="1:17" ht="11.25" customHeight="1">
      <c r="A366" s="57" t="s">
        <v>138</v>
      </c>
      <c r="B366" s="57" t="s">
        <v>81</v>
      </c>
      <c r="C366" s="57" t="s">
        <v>207</v>
      </c>
      <c r="D366" s="57" t="s">
        <v>171</v>
      </c>
      <c r="E366" s="84">
        <v>1</v>
      </c>
      <c r="G366" s="62">
        <v>34590</v>
      </c>
      <c r="H366" s="62"/>
      <c r="I366" s="48">
        <v>1</v>
      </c>
      <c r="J366" s="65"/>
      <c r="K366" s="32"/>
      <c r="L366" s="48">
        <v>1</v>
      </c>
      <c r="M366" s="42"/>
      <c r="N366" s="32"/>
      <c r="O366" s="20">
        <f t="shared" si="189"/>
        <v>2</v>
      </c>
      <c r="P366" s="20">
        <f t="shared" si="190"/>
        <v>9</v>
      </c>
      <c r="Q366" s="20">
        <f t="shared" si="191"/>
        <v>1994</v>
      </c>
    </row>
    <row r="367" spans="1:17" ht="11.25" customHeight="1">
      <c r="A367" s="57" t="s">
        <v>138</v>
      </c>
      <c r="B367" s="57" t="s">
        <v>81</v>
      </c>
      <c r="C367" s="57" t="s">
        <v>159</v>
      </c>
      <c r="D367" s="57" t="s">
        <v>171</v>
      </c>
      <c r="E367" s="84">
        <v>1</v>
      </c>
      <c r="G367" s="62">
        <v>34595</v>
      </c>
      <c r="H367" s="62"/>
      <c r="I367" s="48">
        <v>1</v>
      </c>
      <c r="J367" s="65"/>
      <c r="K367" s="32"/>
      <c r="L367" s="48">
        <v>1</v>
      </c>
      <c r="M367" s="42"/>
      <c r="N367" s="32"/>
      <c r="O367" s="20">
        <f t="shared" si="189"/>
        <v>2</v>
      </c>
      <c r="P367" s="20">
        <f t="shared" si="190"/>
        <v>9</v>
      </c>
      <c r="Q367" s="20">
        <f t="shared" si="191"/>
        <v>1994</v>
      </c>
    </row>
    <row r="368" spans="1:17" ht="11.25" customHeight="1">
      <c r="A368" s="57" t="s">
        <v>138</v>
      </c>
      <c r="B368" s="57" t="s">
        <v>72</v>
      </c>
      <c r="C368" s="57" t="s">
        <v>50</v>
      </c>
      <c r="D368" s="57"/>
      <c r="E368" s="84">
        <v>1</v>
      </c>
      <c r="G368" s="62">
        <v>34597</v>
      </c>
      <c r="H368" s="62"/>
      <c r="I368" s="48">
        <v>1</v>
      </c>
      <c r="J368" s="65"/>
      <c r="K368" s="32"/>
      <c r="L368" s="48">
        <v>1</v>
      </c>
      <c r="M368" s="42"/>
      <c r="N368" s="32"/>
      <c r="O368" s="20">
        <f t="shared" si="189"/>
        <v>2</v>
      </c>
      <c r="P368" s="20">
        <f t="shared" si="190"/>
        <v>9</v>
      </c>
      <c r="Q368" s="20">
        <f t="shared" si="191"/>
        <v>1994</v>
      </c>
    </row>
    <row r="369" spans="1:17" ht="11.25" customHeight="1">
      <c r="A369" s="66" t="s">
        <v>138</v>
      </c>
      <c r="B369" s="66" t="s">
        <v>74</v>
      </c>
      <c r="C369" s="57" t="s">
        <v>51</v>
      </c>
      <c r="D369" s="57"/>
      <c r="E369" s="85">
        <v>1</v>
      </c>
      <c r="G369" s="35">
        <v>34817</v>
      </c>
      <c r="H369" s="35">
        <v>34821</v>
      </c>
      <c r="I369" s="48">
        <v>1</v>
      </c>
      <c r="J369" s="56"/>
      <c r="K369" s="32"/>
      <c r="L369" s="48">
        <v>1</v>
      </c>
      <c r="M369" s="42"/>
      <c r="N369" s="32"/>
      <c r="O369" s="20">
        <f t="shared" si="189"/>
        <v>3</v>
      </c>
      <c r="P369" s="20">
        <f t="shared" si="190"/>
        <v>4</v>
      </c>
      <c r="Q369" s="20">
        <f t="shared" si="191"/>
        <v>1995</v>
      </c>
    </row>
    <row r="370" spans="1:17" ht="11.25" customHeight="1">
      <c r="A370" s="57" t="s">
        <v>138</v>
      </c>
      <c r="B370" s="57" t="s">
        <v>72</v>
      </c>
      <c r="C370" s="57" t="s">
        <v>50</v>
      </c>
      <c r="D370" s="57"/>
      <c r="E370" s="84">
        <v>1</v>
      </c>
      <c r="G370" s="62">
        <v>34820</v>
      </c>
      <c r="H370" s="62"/>
      <c r="I370" s="48">
        <v>1</v>
      </c>
      <c r="J370" s="65"/>
      <c r="K370" s="32"/>
      <c r="L370" s="48">
        <v>1</v>
      </c>
      <c r="M370" s="42"/>
      <c r="N370" s="32"/>
      <c r="O370" s="20">
        <f t="shared" si="189"/>
        <v>1</v>
      </c>
      <c r="P370" s="20">
        <f t="shared" si="190"/>
        <v>5</v>
      </c>
      <c r="Q370" s="20">
        <f t="shared" si="191"/>
        <v>1995</v>
      </c>
    </row>
    <row r="371" spans="1:17" ht="11.25" customHeight="1">
      <c r="A371" s="57" t="s">
        <v>138</v>
      </c>
      <c r="B371" s="57" t="s">
        <v>72</v>
      </c>
      <c r="C371" s="57" t="s">
        <v>50</v>
      </c>
      <c r="D371" s="57"/>
      <c r="E371" s="84">
        <v>1</v>
      </c>
      <c r="G371" s="62">
        <v>34948</v>
      </c>
      <c r="H371" s="62"/>
      <c r="I371" s="48">
        <v>1</v>
      </c>
      <c r="J371" s="65"/>
      <c r="K371" s="32"/>
      <c r="L371" s="48">
        <v>1</v>
      </c>
      <c r="M371" s="42"/>
      <c r="N371" s="32"/>
      <c r="O371" s="20">
        <f t="shared" si="189"/>
        <v>1</v>
      </c>
      <c r="P371" s="20">
        <f t="shared" si="190"/>
        <v>9</v>
      </c>
      <c r="Q371" s="20">
        <f t="shared" si="191"/>
        <v>1995</v>
      </c>
    </row>
    <row r="372" spans="1:17" ht="11.25" customHeight="1">
      <c r="A372" s="66" t="s">
        <v>138</v>
      </c>
      <c r="B372" s="66" t="s">
        <v>74</v>
      </c>
      <c r="C372" s="57" t="s">
        <v>51</v>
      </c>
      <c r="D372" s="57"/>
      <c r="E372" s="85">
        <v>1</v>
      </c>
      <c r="G372" s="35">
        <v>34950</v>
      </c>
      <c r="H372" s="35">
        <v>34954</v>
      </c>
      <c r="I372" s="48">
        <v>1</v>
      </c>
      <c r="J372" s="56"/>
      <c r="K372" s="32"/>
      <c r="L372" s="48">
        <v>1</v>
      </c>
      <c r="M372" s="42"/>
      <c r="N372" s="32"/>
      <c r="O372" s="20">
        <f t="shared" si="189"/>
        <v>1</v>
      </c>
      <c r="P372" s="20">
        <f t="shared" si="190"/>
        <v>9</v>
      </c>
      <c r="Q372" s="20">
        <f t="shared" si="191"/>
        <v>1995</v>
      </c>
    </row>
    <row r="373" spans="1:17" ht="11.25" customHeight="1">
      <c r="A373" s="66" t="s">
        <v>138</v>
      </c>
      <c r="B373" s="66" t="s">
        <v>78</v>
      </c>
      <c r="C373" s="57" t="s">
        <v>158</v>
      </c>
      <c r="D373" s="57"/>
      <c r="E373" s="85">
        <v>1</v>
      </c>
      <c r="G373" s="35">
        <v>34950</v>
      </c>
      <c r="H373" s="35"/>
      <c r="I373" s="48">
        <v>1</v>
      </c>
      <c r="J373" s="56"/>
      <c r="K373" s="32"/>
      <c r="L373" s="48">
        <v>1</v>
      </c>
      <c r="M373" s="42"/>
      <c r="N373" s="32"/>
      <c r="O373" s="20">
        <f t="shared" si="189"/>
        <v>1</v>
      </c>
      <c r="P373" s="20">
        <f t="shared" si="190"/>
        <v>9</v>
      </c>
      <c r="Q373" s="20">
        <f t="shared" si="191"/>
        <v>1995</v>
      </c>
    </row>
    <row r="374" spans="1:17" ht="11.25" customHeight="1">
      <c r="A374" s="66" t="s">
        <v>138</v>
      </c>
      <c r="B374" s="66" t="s">
        <v>65</v>
      </c>
      <c r="C374" s="57" t="s">
        <v>208</v>
      </c>
      <c r="D374" s="57"/>
      <c r="E374" s="85">
        <v>1</v>
      </c>
      <c r="G374" s="35">
        <v>34951</v>
      </c>
      <c r="H374" s="35"/>
      <c r="I374" s="48">
        <v>1</v>
      </c>
      <c r="J374" s="56"/>
      <c r="K374" s="32"/>
      <c r="L374" s="48">
        <v>1</v>
      </c>
      <c r="M374" s="42"/>
      <c r="N374" s="32"/>
      <c r="O374" s="20">
        <f t="shared" si="189"/>
        <v>1</v>
      </c>
      <c r="P374" s="20">
        <f t="shared" si="190"/>
        <v>9</v>
      </c>
      <c r="Q374" s="20">
        <f t="shared" si="191"/>
        <v>1995</v>
      </c>
    </row>
    <row r="375" spans="1:17" ht="11.25" customHeight="1">
      <c r="A375" s="57" t="s">
        <v>138</v>
      </c>
      <c r="B375" s="57" t="s">
        <v>72</v>
      </c>
      <c r="C375" s="57" t="s">
        <v>50</v>
      </c>
      <c r="D375" s="57"/>
      <c r="E375" s="84">
        <v>5</v>
      </c>
      <c r="G375" s="62">
        <v>34951</v>
      </c>
      <c r="H375" s="62"/>
      <c r="I375" s="48">
        <v>1</v>
      </c>
      <c r="J375" s="65"/>
      <c r="K375" s="32"/>
      <c r="L375" s="48">
        <v>1</v>
      </c>
      <c r="M375" s="42"/>
      <c r="N375" s="32"/>
      <c r="O375" s="20">
        <f t="shared" si="189"/>
        <v>1</v>
      </c>
      <c r="P375" s="20">
        <f t="shared" si="190"/>
        <v>9</v>
      </c>
      <c r="Q375" s="20">
        <f t="shared" si="191"/>
        <v>1995</v>
      </c>
    </row>
    <row r="376" spans="1:17" ht="11.25" customHeight="1">
      <c r="A376" s="66" t="s">
        <v>138</v>
      </c>
      <c r="B376" s="66" t="s">
        <v>73</v>
      </c>
      <c r="C376" s="57" t="s">
        <v>162</v>
      </c>
      <c r="D376" s="57"/>
      <c r="E376" s="85">
        <v>1</v>
      </c>
      <c r="F376" s="57" t="s">
        <v>267</v>
      </c>
      <c r="G376" s="35">
        <v>34951</v>
      </c>
      <c r="H376" s="35"/>
      <c r="I376" s="48">
        <v>1</v>
      </c>
      <c r="J376" s="56"/>
      <c r="K376" s="32"/>
      <c r="L376" s="48">
        <v>1</v>
      </c>
      <c r="M376" s="42"/>
      <c r="N376" s="32"/>
      <c r="O376" s="20">
        <f t="shared" si="189"/>
        <v>1</v>
      </c>
      <c r="P376" s="20">
        <f t="shared" si="190"/>
        <v>9</v>
      </c>
      <c r="Q376" s="20">
        <f t="shared" si="191"/>
        <v>1995</v>
      </c>
    </row>
    <row r="377" spans="1:17" ht="11.25" customHeight="1">
      <c r="A377" s="57" t="s">
        <v>138</v>
      </c>
      <c r="B377" s="57" t="s">
        <v>81</v>
      </c>
      <c r="C377" s="57" t="s">
        <v>168</v>
      </c>
      <c r="D377" s="57"/>
      <c r="E377" s="84">
        <v>1</v>
      </c>
      <c r="G377" s="62">
        <v>34951</v>
      </c>
      <c r="H377" s="62"/>
      <c r="I377" s="48">
        <v>1</v>
      </c>
      <c r="J377" s="65"/>
      <c r="K377" s="32"/>
      <c r="L377" s="48">
        <v>1</v>
      </c>
      <c r="M377" s="42"/>
      <c r="N377" s="32"/>
      <c r="O377" s="20">
        <f t="shared" si="189"/>
        <v>1</v>
      </c>
      <c r="P377" s="20">
        <f t="shared" si="190"/>
        <v>9</v>
      </c>
      <c r="Q377" s="20">
        <f t="shared" si="191"/>
        <v>1995</v>
      </c>
    </row>
    <row r="378" spans="1:17" ht="11.25" customHeight="1">
      <c r="A378" s="57" t="s">
        <v>138</v>
      </c>
      <c r="B378" s="57" t="s">
        <v>81</v>
      </c>
      <c r="C378" s="57" t="s">
        <v>157</v>
      </c>
      <c r="D378" s="57"/>
      <c r="E378" s="84">
        <v>1</v>
      </c>
      <c r="G378" s="62">
        <v>34951</v>
      </c>
      <c r="H378" s="62"/>
      <c r="I378" s="48">
        <v>1</v>
      </c>
      <c r="J378" s="65"/>
      <c r="K378" s="32"/>
      <c r="L378" s="48">
        <v>1</v>
      </c>
      <c r="M378" s="42"/>
      <c r="N378" s="32"/>
      <c r="O378" s="20">
        <f t="shared" si="189"/>
        <v>1</v>
      </c>
      <c r="P378" s="20">
        <f t="shared" si="190"/>
        <v>9</v>
      </c>
      <c r="Q378" s="20">
        <f t="shared" si="191"/>
        <v>1995</v>
      </c>
    </row>
    <row r="379" spans="1:17" ht="11.25" customHeight="1">
      <c r="A379" s="66" t="s">
        <v>138</v>
      </c>
      <c r="B379" s="66" t="s">
        <v>78</v>
      </c>
      <c r="C379" s="57" t="s">
        <v>158</v>
      </c>
      <c r="D379" s="57"/>
      <c r="E379" s="85">
        <v>1</v>
      </c>
      <c r="G379" s="35">
        <v>34952</v>
      </c>
      <c r="H379" s="35"/>
      <c r="I379" s="48">
        <v>1</v>
      </c>
      <c r="J379" s="56"/>
      <c r="K379" s="32"/>
      <c r="L379" s="48">
        <v>1</v>
      </c>
      <c r="M379" s="42"/>
      <c r="N379" s="32"/>
      <c r="O379" s="20">
        <f t="shared" si="189"/>
        <v>1</v>
      </c>
      <c r="P379" s="20">
        <f t="shared" si="190"/>
        <v>9</v>
      </c>
      <c r="Q379" s="20">
        <f t="shared" si="191"/>
        <v>1995</v>
      </c>
    </row>
    <row r="380" spans="1:17" ht="11.25" customHeight="1">
      <c r="A380" s="66" t="s">
        <v>138</v>
      </c>
      <c r="B380" s="66" t="s">
        <v>78</v>
      </c>
      <c r="C380" s="57" t="s">
        <v>177</v>
      </c>
      <c r="D380" s="57"/>
      <c r="E380" s="85">
        <v>1</v>
      </c>
      <c r="G380" s="35">
        <v>34952</v>
      </c>
      <c r="H380" s="35"/>
      <c r="I380" s="48">
        <v>1</v>
      </c>
      <c r="J380" s="56"/>
      <c r="K380" s="32"/>
      <c r="L380" s="48">
        <v>1</v>
      </c>
      <c r="M380" s="42"/>
      <c r="N380" s="32"/>
      <c r="O380" s="20">
        <f t="shared" si="189"/>
        <v>1</v>
      </c>
      <c r="P380" s="20">
        <f t="shared" si="190"/>
        <v>9</v>
      </c>
      <c r="Q380" s="20">
        <f t="shared" si="191"/>
        <v>1995</v>
      </c>
    </row>
    <row r="381" spans="1:17" ht="11.25" customHeight="1">
      <c r="A381" s="57" t="s">
        <v>138</v>
      </c>
      <c r="B381" s="57" t="s">
        <v>81</v>
      </c>
      <c r="C381" s="57" t="s">
        <v>168</v>
      </c>
      <c r="D381" s="57"/>
      <c r="E381" s="84">
        <v>1</v>
      </c>
      <c r="G381" s="62">
        <v>34952</v>
      </c>
      <c r="H381" s="62"/>
      <c r="I381" s="48">
        <v>1</v>
      </c>
      <c r="J381" s="65"/>
      <c r="K381" s="32"/>
      <c r="L381" s="48">
        <v>1</v>
      </c>
      <c r="M381" s="42"/>
      <c r="N381" s="32"/>
      <c r="O381" s="20">
        <f t="shared" si="189"/>
        <v>1</v>
      </c>
      <c r="P381" s="20">
        <f t="shared" si="190"/>
        <v>9</v>
      </c>
      <c r="Q381" s="20">
        <f t="shared" si="191"/>
        <v>1995</v>
      </c>
    </row>
    <row r="382" spans="1:17" ht="11.25" customHeight="1">
      <c r="A382" s="57" t="s">
        <v>138</v>
      </c>
      <c r="B382" s="57" t="s">
        <v>81</v>
      </c>
      <c r="C382" s="57" t="s">
        <v>209</v>
      </c>
      <c r="D382" s="57" t="s">
        <v>184</v>
      </c>
      <c r="E382" s="84">
        <v>1</v>
      </c>
      <c r="G382" s="62">
        <v>34952</v>
      </c>
      <c r="H382" s="62"/>
      <c r="I382" s="48">
        <v>1</v>
      </c>
      <c r="J382" s="65"/>
      <c r="K382" s="32"/>
      <c r="L382" s="48">
        <v>1</v>
      </c>
      <c r="M382" s="42"/>
      <c r="N382" s="32"/>
      <c r="O382" s="20">
        <f t="shared" si="189"/>
        <v>1</v>
      </c>
      <c r="P382" s="20">
        <f t="shared" si="190"/>
        <v>9</v>
      </c>
      <c r="Q382" s="20">
        <f t="shared" si="191"/>
        <v>1995</v>
      </c>
    </row>
    <row r="383" spans="1:17" ht="11.25" customHeight="1">
      <c r="A383" s="57" t="s">
        <v>138</v>
      </c>
      <c r="B383" s="57" t="s">
        <v>81</v>
      </c>
      <c r="C383" s="57" t="s">
        <v>160</v>
      </c>
      <c r="D383" s="57"/>
      <c r="E383" s="84">
        <v>2</v>
      </c>
      <c r="G383" s="62">
        <v>34952</v>
      </c>
      <c r="H383" s="62"/>
      <c r="I383" s="48">
        <v>1</v>
      </c>
      <c r="J383" s="65"/>
      <c r="K383" s="32"/>
      <c r="L383" s="48">
        <v>1</v>
      </c>
      <c r="M383" s="42"/>
      <c r="N383" s="32"/>
      <c r="O383" s="20">
        <f t="shared" si="189"/>
        <v>1</v>
      </c>
      <c r="P383" s="20">
        <f t="shared" si="190"/>
        <v>9</v>
      </c>
      <c r="Q383" s="20">
        <f t="shared" si="191"/>
        <v>1995</v>
      </c>
    </row>
    <row r="384" spans="1:17" ht="11.25" customHeight="1">
      <c r="A384" s="57" t="s">
        <v>138</v>
      </c>
      <c r="B384" s="57" t="s">
        <v>81</v>
      </c>
      <c r="C384" s="57" t="s">
        <v>154</v>
      </c>
      <c r="D384" s="57"/>
      <c r="E384" s="84">
        <v>1</v>
      </c>
      <c r="G384" s="62">
        <v>34952</v>
      </c>
      <c r="H384" s="62"/>
      <c r="I384" s="48">
        <v>1</v>
      </c>
      <c r="J384" s="65"/>
      <c r="K384" s="32"/>
      <c r="L384" s="48">
        <v>1</v>
      </c>
      <c r="M384" s="42"/>
      <c r="N384" s="32"/>
      <c r="O384" s="20">
        <f t="shared" si="189"/>
        <v>1</v>
      </c>
      <c r="P384" s="20">
        <f t="shared" si="190"/>
        <v>9</v>
      </c>
      <c r="Q384" s="20">
        <f t="shared" si="191"/>
        <v>1995</v>
      </c>
    </row>
    <row r="385" spans="1:17" ht="11.25" customHeight="1">
      <c r="A385" s="57" t="s">
        <v>138</v>
      </c>
      <c r="B385" s="57" t="s">
        <v>81</v>
      </c>
      <c r="C385" s="57" t="s">
        <v>154</v>
      </c>
      <c r="D385" s="57"/>
      <c r="E385" s="84">
        <v>1</v>
      </c>
      <c r="G385" s="62">
        <v>34954</v>
      </c>
      <c r="H385" s="62"/>
      <c r="I385" s="48">
        <v>1</v>
      </c>
      <c r="J385" s="65"/>
      <c r="K385" s="32"/>
      <c r="L385" s="48">
        <v>1</v>
      </c>
      <c r="M385" s="42"/>
      <c r="N385" s="32"/>
      <c r="O385" s="20">
        <f t="shared" si="189"/>
        <v>2</v>
      </c>
      <c r="P385" s="20">
        <f t="shared" si="190"/>
        <v>9</v>
      </c>
      <c r="Q385" s="20">
        <f t="shared" si="191"/>
        <v>1995</v>
      </c>
    </row>
    <row r="386" spans="1:17" ht="11.25" customHeight="1">
      <c r="A386" s="57" t="s">
        <v>138</v>
      </c>
      <c r="B386" s="57" t="s">
        <v>72</v>
      </c>
      <c r="C386" s="57" t="s">
        <v>50</v>
      </c>
      <c r="D386" s="57"/>
      <c r="E386" s="84">
        <v>5</v>
      </c>
      <c r="G386" s="62">
        <v>34955</v>
      </c>
      <c r="H386" s="62"/>
      <c r="I386" s="48">
        <v>1</v>
      </c>
      <c r="J386" s="65"/>
      <c r="K386" s="32"/>
      <c r="L386" s="48">
        <v>1</v>
      </c>
      <c r="M386" s="42"/>
      <c r="N386" s="32"/>
      <c r="O386" s="20">
        <f t="shared" si="189"/>
        <v>2</v>
      </c>
      <c r="P386" s="20">
        <f t="shared" si="190"/>
        <v>9</v>
      </c>
      <c r="Q386" s="20">
        <f t="shared" si="191"/>
        <v>1995</v>
      </c>
    </row>
    <row r="387" spans="1:17" ht="11.25" customHeight="1">
      <c r="A387" s="66" t="s">
        <v>138</v>
      </c>
      <c r="B387" s="66" t="s">
        <v>78</v>
      </c>
      <c r="C387" s="57" t="s">
        <v>187</v>
      </c>
      <c r="D387" s="57"/>
      <c r="E387" s="85">
        <v>1</v>
      </c>
      <c r="G387" s="35">
        <v>34955</v>
      </c>
      <c r="H387" s="35"/>
      <c r="I387" s="48">
        <v>1</v>
      </c>
      <c r="J387" s="56"/>
      <c r="K387" s="32"/>
      <c r="L387" s="48">
        <v>1</v>
      </c>
      <c r="M387" s="42"/>
      <c r="N387" s="32"/>
      <c r="O387" s="20">
        <f t="shared" si="189"/>
        <v>2</v>
      </c>
      <c r="P387" s="20">
        <f t="shared" si="190"/>
        <v>9</v>
      </c>
      <c r="Q387" s="20">
        <f t="shared" si="191"/>
        <v>1995</v>
      </c>
    </row>
    <row r="388" spans="1:17" ht="11.25" customHeight="1">
      <c r="A388" s="66" t="s">
        <v>138</v>
      </c>
      <c r="B388" s="66" t="s">
        <v>78</v>
      </c>
      <c r="C388" s="57" t="s">
        <v>158</v>
      </c>
      <c r="D388" s="57"/>
      <c r="E388" s="85">
        <v>5</v>
      </c>
      <c r="G388" s="35">
        <v>34953</v>
      </c>
      <c r="H388" s="35">
        <v>34958</v>
      </c>
      <c r="I388" s="48">
        <v>1</v>
      </c>
      <c r="J388" s="56"/>
      <c r="K388" s="32" t="s">
        <v>321</v>
      </c>
      <c r="L388" s="48">
        <v>1</v>
      </c>
      <c r="M388" s="42"/>
      <c r="N388" s="32"/>
      <c r="O388" s="20">
        <f t="shared" si="189"/>
        <v>2</v>
      </c>
      <c r="P388" s="20">
        <f t="shared" si="190"/>
        <v>9</v>
      </c>
      <c r="Q388" s="20">
        <f t="shared" si="191"/>
        <v>1995</v>
      </c>
    </row>
    <row r="389" spans="1:17" ht="11.25" customHeight="1">
      <c r="A389" s="57" t="s">
        <v>138</v>
      </c>
      <c r="B389" s="57" t="s">
        <v>81</v>
      </c>
      <c r="C389" s="57" t="s">
        <v>210</v>
      </c>
      <c r="D389" s="57" t="s">
        <v>184</v>
      </c>
      <c r="E389" s="84">
        <v>1</v>
      </c>
      <c r="G389" s="62">
        <v>34957</v>
      </c>
      <c r="H389" s="62"/>
      <c r="I389" s="48">
        <v>1</v>
      </c>
      <c r="J389" s="65"/>
      <c r="K389" s="32"/>
      <c r="L389" s="48">
        <v>1</v>
      </c>
      <c r="M389" s="42"/>
      <c r="N389" s="32"/>
      <c r="O389" s="20">
        <f t="shared" ref="O389:O452" si="192">IF(DAY(G389)&lt;=10,1,IF(DAY(G389)&gt;20,3,2))</f>
        <v>2</v>
      </c>
      <c r="P389" s="20">
        <f t="shared" ref="P389:P452" si="193">MONTH(G389)</f>
        <v>9</v>
      </c>
      <c r="Q389" s="20">
        <f t="shared" ref="Q389:Q452" si="194">YEAR(G389)</f>
        <v>1995</v>
      </c>
    </row>
    <row r="390" spans="1:17" ht="11.25" customHeight="1">
      <c r="A390" s="57" t="s">
        <v>138</v>
      </c>
      <c r="B390" s="57" t="s">
        <v>81</v>
      </c>
      <c r="C390" s="57" t="s">
        <v>168</v>
      </c>
      <c r="D390" s="57"/>
      <c r="E390" s="84">
        <v>1</v>
      </c>
      <c r="G390" s="62">
        <v>34957</v>
      </c>
      <c r="H390" s="62"/>
      <c r="I390" s="48">
        <v>1</v>
      </c>
      <c r="J390" s="65"/>
      <c r="K390" s="32"/>
      <c r="L390" s="48">
        <v>1</v>
      </c>
      <c r="M390" s="42"/>
      <c r="N390" s="32"/>
      <c r="O390" s="20">
        <f t="shared" si="192"/>
        <v>2</v>
      </c>
      <c r="P390" s="20">
        <f t="shared" si="193"/>
        <v>9</v>
      </c>
      <c r="Q390" s="20">
        <f t="shared" si="194"/>
        <v>1995</v>
      </c>
    </row>
    <row r="391" spans="1:17" ht="11.25" customHeight="1">
      <c r="A391" s="57" t="s">
        <v>138</v>
      </c>
      <c r="B391" s="57" t="s">
        <v>81</v>
      </c>
      <c r="C391" s="57" t="s">
        <v>160</v>
      </c>
      <c r="D391" s="57"/>
      <c r="E391" s="84">
        <v>1</v>
      </c>
      <c r="G391" s="62">
        <v>34957</v>
      </c>
      <c r="H391" s="62"/>
      <c r="I391" s="48">
        <v>1</v>
      </c>
      <c r="J391" s="65"/>
      <c r="K391" s="32"/>
      <c r="L391" s="48">
        <v>1</v>
      </c>
      <c r="M391" s="42"/>
      <c r="N391" s="32"/>
      <c r="O391" s="20">
        <f t="shared" si="192"/>
        <v>2</v>
      </c>
      <c r="P391" s="20">
        <f t="shared" si="193"/>
        <v>9</v>
      </c>
      <c r="Q391" s="20">
        <f t="shared" si="194"/>
        <v>1995</v>
      </c>
    </row>
    <row r="392" spans="1:17" ht="11.25" customHeight="1">
      <c r="A392" s="57" t="s">
        <v>138</v>
      </c>
      <c r="B392" s="57" t="s">
        <v>81</v>
      </c>
      <c r="C392" s="57" t="s">
        <v>211</v>
      </c>
      <c r="D392" s="57" t="s">
        <v>171</v>
      </c>
      <c r="E392" s="84">
        <v>1</v>
      </c>
      <c r="G392" s="62">
        <v>34959</v>
      </c>
      <c r="H392" s="62"/>
      <c r="I392" s="48">
        <v>1</v>
      </c>
      <c r="J392" s="65"/>
      <c r="K392" s="32"/>
      <c r="L392" s="48">
        <v>1</v>
      </c>
      <c r="M392" s="42"/>
      <c r="N392" s="32"/>
      <c r="O392" s="20">
        <f t="shared" si="192"/>
        <v>2</v>
      </c>
      <c r="P392" s="20">
        <f t="shared" si="193"/>
        <v>9</v>
      </c>
      <c r="Q392" s="20">
        <f t="shared" si="194"/>
        <v>1995</v>
      </c>
    </row>
    <row r="393" spans="1:17" ht="11.25" customHeight="1">
      <c r="A393" s="57" t="s">
        <v>138</v>
      </c>
      <c r="B393" s="57" t="s">
        <v>81</v>
      </c>
      <c r="C393" s="57" t="s">
        <v>168</v>
      </c>
      <c r="D393" s="57"/>
      <c r="E393" s="84">
        <v>1</v>
      </c>
      <c r="G393" s="62">
        <v>34960</v>
      </c>
      <c r="H393" s="62"/>
      <c r="I393" s="48">
        <v>1</v>
      </c>
      <c r="J393" s="65"/>
      <c r="K393" s="32"/>
      <c r="L393" s="48">
        <v>1</v>
      </c>
      <c r="M393" s="42"/>
      <c r="N393" s="32"/>
      <c r="O393" s="20">
        <f t="shared" si="192"/>
        <v>2</v>
      </c>
      <c r="P393" s="20">
        <f t="shared" si="193"/>
        <v>9</v>
      </c>
      <c r="Q393" s="20">
        <f t="shared" si="194"/>
        <v>1995</v>
      </c>
    </row>
    <row r="394" spans="1:17" ht="11.25" customHeight="1">
      <c r="A394" s="57" t="s">
        <v>138</v>
      </c>
      <c r="B394" s="57" t="s">
        <v>81</v>
      </c>
      <c r="C394" s="57" t="s">
        <v>212</v>
      </c>
      <c r="D394" s="57" t="s">
        <v>171</v>
      </c>
      <c r="E394" s="84">
        <v>1</v>
      </c>
      <c r="G394" s="62">
        <v>34960</v>
      </c>
      <c r="H394" s="62"/>
      <c r="I394" s="48">
        <v>1</v>
      </c>
      <c r="J394" s="65"/>
      <c r="K394" s="32"/>
      <c r="L394" s="48">
        <v>1</v>
      </c>
      <c r="M394" s="42"/>
      <c r="N394" s="32"/>
      <c r="O394" s="20">
        <f t="shared" si="192"/>
        <v>2</v>
      </c>
      <c r="P394" s="20">
        <f t="shared" si="193"/>
        <v>9</v>
      </c>
      <c r="Q394" s="20">
        <f t="shared" si="194"/>
        <v>1995</v>
      </c>
    </row>
    <row r="395" spans="1:17" ht="11.25" customHeight="1">
      <c r="A395" s="57" t="s">
        <v>138</v>
      </c>
      <c r="B395" s="57" t="s">
        <v>81</v>
      </c>
      <c r="C395" s="57" t="s">
        <v>168</v>
      </c>
      <c r="D395" s="57"/>
      <c r="E395" s="84">
        <v>1</v>
      </c>
      <c r="G395" s="62">
        <v>34962</v>
      </c>
      <c r="H395" s="62"/>
      <c r="I395" s="48">
        <v>1</v>
      </c>
      <c r="J395" s="65"/>
      <c r="K395" s="32"/>
      <c r="L395" s="48">
        <v>1</v>
      </c>
      <c r="M395" s="42"/>
      <c r="N395" s="32"/>
      <c r="O395" s="20">
        <f t="shared" si="192"/>
        <v>2</v>
      </c>
      <c r="P395" s="20">
        <f t="shared" si="193"/>
        <v>9</v>
      </c>
      <c r="Q395" s="20">
        <f t="shared" si="194"/>
        <v>1995</v>
      </c>
    </row>
    <row r="396" spans="1:17" ht="11.25" customHeight="1">
      <c r="A396" s="57" t="s">
        <v>138</v>
      </c>
      <c r="B396" s="57" t="s">
        <v>81</v>
      </c>
      <c r="C396" s="57" t="s">
        <v>160</v>
      </c>
      <c r="D396" s="57"/>
      <c r="E396" s="84">
        <v>1</v>
      </c>
      <c r="G396" s="62">
        <v>34978</v>
      </c>
      <c r="H396" s="62"/>
      <c r="I396" s="48">
        <v>1</v>
      </c>
      <c r="J396" s="65"/>
      <c r="K396" s="32"/>
      <c r="L396" s="48">
        <v>1</v>
      </c>
      <c r="M396" s="42"/>
      <c r="N396" s="32"/>
      <c r="O396" s="20">
        <f t="shared" si="192"/>
        <v>1</v>
      </c>
      <c r="P396" s="20">
        <f t="shared" si="193"/>
        <v>10</v>
      </c>
      <c r="Q396" s="20">
        <f t="shared" si="194"/>
        <v>1995</v>
      </c>
    </row>
    <row r="397" spans="1:17" ht="11.25" customHeight="1">
      <c r="A397" s="57" t="s">
        <v>138</v>
      </c>
      <c r="B397" s="57" t="s">
        <v>72</v>
      </c>
      <c r="C397" s="57" t="s">
        <v>50</v>
      </c>
      <c r="D397" s="57"/>
      <c r="E397" s="84">
        <v>1</v>
      </c>
      <c r="G397" s="62">
        <v>34985</v>
      </c>
      <c r="H397" s="62"/>
      <c r="I397" s="48">
        <v>1</v>
      </c>
      <c r="J397" s="65"/>
      <c r="K397" s="32"/>
      <c r="L397" s="48">
        <v>1</v>
      </c>
      <c r="M397" s="42"/>
      <c r="N397" s="32"/>
      <c r="O397" s="20">
        <f t="shared" si="192"/>
        <v>2</v>
      </c>
      <c r="P397" s="20">
        <f t="shared" si="193"/>
        <v>10</v>
      </c>
      <c r="Q397" s="20">
        <f t="shared" si="194"/>
        <v>1995</v>
      </c>
    </row>
    <row r="398" spans="1:17" ht="11.25" customHeight="1">
      <c r="A398" s="57" t="s">
        <v>138</v>
      </c>
      <c r="B398" s="57" t="s">
        <v>72</v>
      </c>
      <c r="C398" s="57" t="s">
        <v>50</v>
      </c>
      <c r="D398" s="57"/>
      <c r="E398" s="84">
        <v>1</v>
      </c>
      <c r="G398" s="62">
        <v>34998</v>
      </c>
      <c r="H398" s="62"/>
      <c r="I398" s="48">
        <v>1</v>
      </c>
      <c r="J398" s="65"/>
      <c r="K398" s="32"/>
      <c r="L398" s="48">
        <v>1</v>
      </c>
      <c r="M398" s="42"/>
      <c r="N398" s="32"/>
      <c r="O398" s="20">
        <f t="shared" si="192"/>
        <v>3</v>
      </c>
      <c r="P398" s="20">
        <f t="shared" si="193"/>
        <v>10</v>
      </c>
      <c r="Q398" s="20">
        <f t="shared" si="194"/>
        <v>1995</v>
      </c>
    </row>
    <row r="399" spans="1:17" ht="11.25" customHeight="1">
      <c r="A399" s="57" t="s">
        <v>138</v>
      </c>
      <c r="B399" s="57" t="s">
        <v>72</v>
      </c>
      <c r="C399" s="57" t="s">
        <v>50</v>
      </c>
      <c r="D399" s="57"/>
      <c r="E399" s="84">
        <v>1</v>
      </c>
      <c r="G399" s="62">
        <v>35203</v>
      </c>
      <c r="H399" s="62"/>
      <c r="I399" s="48">
        <v>1</v>
      </c>
      <c r="J399" s="65"/>
      <c r="K399" s="32"/>
      <c r="L399" s="48">
        <v>1</v>
      </c>
      <c r="M399" s="42"/>
      <c r="N399" s="32"/>
      <c r="O399" s="20">
        <f t="shared" si="192"/>
        <v>2</v>
      </c>
      <c r="P399" s="20">
        <f t="shared" si="193"/>
        <v>5</v>
      </c>
      <c r="Q399" s="20">
        <f t="shared" si="194"/>
        <v>1996</v>
      </c>
    </row>
    <row r="400" spans="1:17" ht="11.25" customHeight="1">
      <c r="A400" s="21" t="s">
        <v>138</v>
      </c>
      <c r="B400" s="21" t="s">
        <v>68</v>
      </c>
      <c r="C400" s="21" t="s">
        <v>269</v>
      </c>
      <c r="D400" s="21" t="s">
        <v>318</v>
      </c>
      <c r="E400" s="20">
        <v>1</v>
      </c>
      <c r="F400" s="90" t="s">
        <v>148</v>
      </c>
      <c r="G400" s="35">
        <v>35204</v>
      </c>
      <c r="H400" s="35"/>
      <c r="I400" s="48">
        <v>1</v>
      </c>
      <c r="J400" s="56"/>
      <c r="K400" s="21" t="s">
        <v>148</v>
      </c>
      <c r="L400" s="48">
        <v>1</v>
      </c>
      <c r="M400" s="43"/>
      <c r="N400" s="21"/>
      <c r="O400" s="20">
        <f t="shared" si="192"/>
        <v>2</v>
      </c>
      <c r="P400" s="20">
        <f t="shared" si="193"/>
        <v>5</v>
      </c>
      <c r="Q400" s="20">
        <f t="shared" si="194"/>
        <v>1996</v>
      </c>
    </row>
    <row r="401" spans="1:17" ht="11.25" customHeight="1">
      <c r="A401" s="57" t="s">
        <v>138</v>
      </c>
      <c r="B401" s="57" t="s">
        <v>72</v>
      </c>
      <c r="C401" s="57" t="s">
        <v>50</v>
      </c>
      <c r="D401" s="57"/>
      <c r="E401" s="84">
        <v>6</v>
      </c>
      <c r="G401" s="62">
        <v>35204</v>
      </c>
      <c r="H401" s="62"/>
      <c r="I401" s="48">
        <v>1</v>
      </c>
      <c r="J401" s="65"/>
      <c r="K401" s="32"/>
      <c r="L401" s="48">
        <v>1</v>
      </c>
      <c r="M401" s="42"/>
      <c r="N401" s="32"/>
      <c r="O401" s="20">
        <f t="shared" si="192"/>
        <v>2</v>
      </c>
      <c r="P401" s="20">
        <f t="shared" si="193"/>
        <v>5</v>
      </c>
      <c r="Q401" s="20">
        <f t="shared" si="194"/>
        <v>1996</v>
      </c>
    </row>
    <row r="402" spans="1:17" ht="11.25" customHeight="1">
      <c r="A402" s="21" t="s">
        <v>138</v>
      </c>
      <c r="B402" s="21" t="s">
        <v>78</v>
      </c>
      <c r="C402" s="21" t="s">
        <v>158</v>
      </c>
      <c r="D402" s="21"/>
      <c r="E402" s="20">
        <v>3</v>
      </c>
      <c r="F402" s="90"/>
      <c r="G402" s="35">
        <v>35204</v>
      </c>
      <c r="H402" s="35">
        <v>35210</v>
      </c>
      <c r="I402" s="48">
        <v>1</v>
      </c>
      <c r="J402" s="56"/>
      <c r="K402" s="21" t="s">
        <v>319</v>
      </c>
      <c r="L402" s="48">
        <v>1</v>
      </c>
      <c r="M402" s="43"/>
      <c r="N402" s="21"/>
      <c r="O402" s="20">
        <f t="shared" si="192"/>
        <v>2</v>
      </c>
      <c r="P402" s="20">
        <f t="shared" si="193"/>
        <v>5</v>
      </c>
      <c r="Q402" s="20">
        <f t="shared" si="194"/>
        <v>1996</v>
      </c>
    </row>
    <row r="403" spans="1:17" ht="11.25" customHeight="1">
      <c r="A403" s="66" t="s">
        <v>138</v>
      </c>
      <c r="B403" s="66" t="s">
        <v>78</v>
      </c>
      <c r="C403" s="57" t="s">
        <v>177</v>
      </c>
      <c r="D403" s="57"/>
      <c r="E403" s="85">
        <v>1</v>
      </c>
      <c r="G403" s="35">
        <v>35205</v>
      </c>
      <c r="H403" s="35">
        <v>35210</v>
      </c>
      <c r="I403" s="48">
        <v>1</v>
      </c>
      <c r="J403" s="56"/>
      <c r="K403" s="32" t="s">
        <v>320</v>
      </c>
      <c r="L403" s="48">
        <v>1</v>
      </c>
      <c r="M403" s="42"/>
      <c r="N403" s="32"/>
      <c r="O403" s="20">
        <f t="shared" si="192"/>
        <v>2</v>
      </c>
      <c r="P403" s="20">
        <f t="shared" si="193"/>
        <v>5</v>
      </c>
      <c r="Q403" s="20">
        <f t="shared" si="194"/>
        <v>1996</v>
      </c>
    </row>
    <row r="404" spans="1:17" ht="11.25" customHeight="1">
      <c r="A404" s="57" t="s">
        <v>138</v>
      </c>
      <c r="B404" s="57" t="s">
        <v>81</v>
      </c>
      <c r="C404" s="57" t="s">
        <v>185</v>
      </c>
      <c r="D404" s="57"/>
      <c r="E404" s="84">
        <v>1</v>
      </c>
      <c r="G404" s="62">
        <v>35205</v>
      </c>
      <c r="H404" s="62"/>
      <c r="I404" s="48">
        <v>1</v>
      </c>
      <c r="J404" s="65"/>
      <c r="K404" s="32"/>
      <c r="L404" s="48">
        <v>1</v>
      </c>
      <c r="M404" s="42"/>
      <c r="N404" s="32"/>
      <c r="O404" s="20">
        <f t="shared" si="192"/>
        <v>2</v>
      </c>
      <c r="P404" s="20">
        <f t="shared" si="193"/>
        <v>5</v>
      </c>
      <c r="Q404" s="20">
        <f t="shared" si="194"/>
        <v>1996</v>
      </c>
    </row>
    <row r="405" spans="1:17" ht="11.25" customHeight="1">
      <c r="A405" s="57" t="s">
        <v>138</v>
      </c>
      <c r="B405" s="57" t="s">
        <v>81</v>
      </c>
      <c r="C405" s="57" t="s">
        <v>157</v>
      </c>
      <c r="D405" s="57"/>
      <c r="E405" s="84">
        <v>1</v>
      </c>
      <c r="G405" s="62">
        <v>35205</v>
      </c>
      <c r="H405" s="62"/>
      <c r="I405" s="48">
        <v>1</v>
      </c>
      <c r="J405" s="65"/>
      <c r="K405" s="32"/>
      <c r="L405" s="48">
        <v>1</v>
      </c>
      <c r="M405" s="42"/>
      <c r="N405" s="32"/>
      <c r="O405" s="20">
        <f t="shared" si="192"/>
        <v>2</v>
      </c>
      <c r="P405" s="20">
        <f t="shared" si="193"/>
        <v>5</v>
      </c>
      <c r="Q405" s="20">
        <f t="shared" si="194"/>
        <v>1996</v>
      </c>
    </row>
    <row r="406" spans="1:17" ht="11.25" customHeight="1">
      <c r="A406" s="57" t="s">
        <v>138</v>
      </c>
      <c r="B406" s="57" t="s">
        <v>72</v>
      </c>
      <c r="C406" s="57" t="s">
        <v>50</v>
      </c>
      <c r="D406" s="57"/>
      <c r="E406" s="84">
        <v>3</v>
      </c>
      <c r="G406" s="62">
        <v>35206</v>
      </c>
      <c r="H406" s="62"/>
      <c r="I406" s="48">
        <v>1</v>
      </c>
      <c r="J406" s="65"/>
      <c r="K406" s="32"/>
      <c r="L406" s="48">
        <v>1</v>
      </c>
      <c r="M406" s="42"/>
      <c r="N406" s="32"/>
      <c r="O406" s="20">
        <f t="shared" si="192"/>
        <v>3</v>
      </c>
      <c r="P406" s="20">
        <f t="shared" si="193"/>
        <v>5</v>
      </c>
      <c r="Q406" s="20">
        <f t="shared" si="194"/>
        <v>1996</v>
      </c>
    </row>
    <row r="407" spans="1:17" ht="11.25" customHeight="1">
      <c r="A407" s="66" t="s">
        <v>138</v>
      </c>
      <c r="B407" s="66" t="s">
        <v>78</v>
      </c>
      <c r="C407" s="57" t="s">
        <v>158</v>
      </c>
      <c r="D407" s="57"/>
      <c r="E407" s="85">
        <v>8</v>
      </c>
      <c r="G407" s="35">
        <v>35206</v>
      </c>
      <c r="H407" s="35">
        <v>35210</v>
      </c>
      <c r="I407" s="48">
        <v>1</v>
      </c>
      <c r="J407" s="56"/>
      <c r="K407" s="32" t="s">
        <v>319</v>
      </c>
      <c r="L407" s="48">
        <v>1</v>
      </c>
      <c r="M407" s="42"/>
      <c r="N407" s="32"/>
      <c r="O407" s="20">
        <f t="shared" si="192"/>
        <v>3</v>
      </c>
      <c r="P407" s="20">
        <f t="shared" si="193"/>
        <v>5</v>
      </c>
      <c r="Q407" s="20">
        <f t="shared" si="194"/>
        <v>1996</v>
      </c>
    </row>
    <row r="408" spans="1:17" ht="11.25" customHeight="1">
      <c r="A408" s="66" t="s">
        <v>138</v>
      </c>
      <c r="B408" s="66" t="s">
        <v>78</v>
      </c>
      <c r="C408" s="57" t="s">
        <v>177</v>
      </c>
      <c r="D408" s="57"/>
      <c r="E408" s="85">
        <v>3</v>
      </c>
      <c r="G408" s="35">
        <v>35206</v>
      </c>
      <c r="H408" s="35">
        <v>35210</v>
      </c>
      <c r="I408" s="48">
        <v>1</v>
      </c>
      <c r="J408" s="56"/>
      <c r="K408" s="32" t="s">
        <v>320</v>
      </c>
      <c r="L408" s="48">
        <v>1</v>
      </c>
      <c r="M408" s="42"/>
      <c r="N408" s="32"/>
      <c r="O408" s="20">
        <f t="shared" si="192"/>
        <v>3</v>
      </c>
      <c r="P408" s="20">
        <f t="shared" si="193"/>
        <v>5</v>
      </c>
      <c r="Q408" s="20">
        <f t="shared" si="194"/>
        <v>1996</v>
      </c>
    </row>
    <row r="409" spans="1:17" ht="11.25" customHeight="1">
      <c r="A409" s="57" t="s">
        <v>138</v>
      </c>
      <c r="B409" s="57" t="s">
        <v>81</v>
      </c>
      <c r="C409" s="57" t="s">
        <v>210</v>
      </c>
      <c r="D409" s="57" t="s">
        <v>184</v>
      </c>
      <c r="E409" s="84">
        <v>1</v>
      </c>
      <c r="G409" s="62">
        <v>35206</v>
      </c>
      <c r="H409" s="62"/>
      <c r="I409" s="48">
        <v>1</v>
      </c>
      <c r="J409" s="65"/>
      <c r="K409" s="32"/>
      <c r="L409" s="48">
        <v>1</v>
      </c>
      <c r="M409" s="42"/>
      <c r="N409" s="32"/>
      <c r="O409" s="20">
        <f t="shared" si="192"/>
        <v>3</v>
      </c>
      <c r="P409" s="20">
        <f t="shared" si="193"/>
        <v>5</v>
      </c>
      <c r="Q409" s="20">
        <f t="shared" si="194"/>
        <v>1996</v>
      </c>
    </row>
    <row r="410" spans="1:17" ht="11.25" customHeight="1">
      <c r="A410" s="57" t="s">
        <v>138</v>
      </c>
      <c r="B410" s="57" t="s">
        <v>81</v>
      </c>
      <c r="C410" s="57" t="s">
        <v>160</v>
      </c>
      <c r="D410" s="57"/>
      <c r="E410" s="84">
        <v>1</v>
      </c>
      <c r="G410" s="62">
        <v>35208</v>
      </c>
      <c r="H410" s="62"/>
      <c r="I410" s="48">
        <v>1</v>
      </c>
      <c r="J410" s="65"/>
      <c r="K410" s="32"/>
      <c r="L410" s="48">
        <v>1</v>
      </c>
      <c r="M410" s="42"/>
      <c r="N410" s="32"/>
      <c r="O410" s="20">
        <f t="shared" si="192"/>
        <v>3</v>
      </c>
      <c r="P410" s="20">
        <f t="shared" si="193"/>
        <v>5</v>
      </c>
      <c r="Q410" s="20">
        <f t="shared" si="194"/>
        <v>1996</v>
      </c>
    </row>
    <row r="411" spans="1:17" ht="11.25" customHeight="1">
      <c r="A411" s="57" t="s">
        <v>138</v>
      </c>
      <c r="B411" s="57" t="s">
        <v>81</v>
      </c>
      <c r="C411" s="57" t="s">
        <v>207</v>
      </c>
      <c r="D411" s="57" t="s">
        <v>171</v>
      </c>
      <c r="E411" s="84">
        <v>1</v>
      </c>
      <c r="G411" s="62">
        <v>35208</v>
      </c>
      <c r="H411" s="62"/>
      <c r="I411" s="48">
        <v>1</v>
      </c>
      <c r="J411" s="65"/>
      <c r="K411" s="32"/>
      <c r="L411" s="48">
        <v>1</v>
      </c>
      <c r="M411" s="42"/>
      <c r="N411" s="32"/>
      <c r="O411" s="20">
        <f t="shared" si="192"/>
        <v>3</v>
      </c>
      <c r="P411" s="20">
        <f t="shared" si="193"/>
        <v>5</v>
      </c>
      <c r="Q411" s="20">
        <f t="shared" si="194"/>
        <v>1996</v>
      </c>
    </row>
    <row r="412" spans="1:17" ht="11.25" customHeight="1">
      <c r="A412" s="57" t="s">
        <v>138</v>
      </c>
      <c r="B412" s="57" t="s">
        <v>81</v>
      </c>
      <c r="C412" s="57" t="s">
        <v>168</v>
      </c>
      <c r="D412" s="57"/>
      <c r="E412" s="84">
        <v>1</v>
      </c>
      <c r="G412" s="62">
        <v>35209</v>
      </c>
      <c r="H412" s="62"/>
      <c r="I412" s="48">
        <v>1</v>
      </c>
      <c r="J412" s="65"/>
      <c r="K412" s="32"/>
      <c r="L412" s="48">
        <v>1</v>
      </c>
      <c r="M412" s="42"/>
      <c r="N412" s="32"/>
      <c r="O412" s="20">
        <f t="shared" si="192"/>
        <v>3</v>
      </c>
      <c r="P412" s="20">
        <f t="shared" si="193"/>
        <v>5</v>
      </c>
      <c r="Q412" s="20">
        <f t="shared" si="194"/>
        <v>1996</v>
      </c>
    </row>
    <row r="413" spans="1:17" ht="11.25" customHeight="1">
      <c r="A413" s="57" t="s">
        <v>138</v>
      </c>
      <c r="B413" s="57" t="s">
        <v>81</v>
      </c>
      <c r="C413" s="57" t="s">
        <v>160</v>
      </c>
      <c r="D413" s="57"/>
      <c r="E413" s="84">
        <v>2</v>
      </c>
      <c r="G413" s="62">
        <v>35209</v>
      </c>
      <c r="H413" s="62"/>
      <c r="I413" s="48">
        <v>1</v>
      </c>
      <c r="J413" s="65"/>
      <c r="K413" s="32"/>
      <c r="L413" s="48">
        <v>1</v>
      </c>
      <c r="M413" s="42"/>
      <c r="N413" s="32"/>
      <c r="O413" s="20">
        <f t="shared" si="192"/>
        <v>3</v>
      </c>
      <c r="P413" s="20">
        <f t="shared" si="193"/>
        <v>5</v>
      </c>
      <c r="Q413" s="20">
        <f t="shared" si="194"/>
        <v>1996</v>
      </c>
    </row>
    <row r="414" spans="1:17" ht="11.25" customHeight="1">
      <c r="A414" s="57" t="s">
        <v>138</v>
      </c>
      <c r="B414" s="57" t="s">
        <v>72</v>
      </c>
      <c r="C414" s="57" t="s">
        <v>50</v>
      </c>
      <c r="D414" s="57"/>
      <c r="E414" s="84">
        <v>1</v>
      </c>
      <c r="G414" s="62">
        <v>35210</v>
      </c>
      <c r="H414" s="62"/>
      <c r="I414" s="48">
        <v>1</v>
      </c>
      <c r="J414" s="65"/>
      <c r="K414" s="32"/>
      <c r="L414" s="48">
        <v>1</v>
      </c>
      <c r="M414" s="42"/>
      <c r="N414" s="32"/>
      <c r="O414" s="20">
        <f t="shared" si="192"/>
        <v>3</v>
      </c>
      <c r="P414" s="20">
        <f t="shared" si="193"/>
        <v>5</v>
      </c>
      <c r="Q414" s="20">
        <f t="shared" si="194"/>
        <v>1996</v>
      </c>
    </row>
    <row r="415" spans="1:17" ht="11.25" customHeight="1">
      <c r="A415" s="66" t="s">
        <v>138</v>
      </c>
      <c r="B415" s="66" t="s">
        <v>78</v>
      </c>
      <c r="C415" s="57" t="s">
        <v>214</v>
      </c>
      <c r="D415" s="57" t="s">
        <v>171</v>
      </c>
      <c r="E415" s="85">
        <v>1</v>
      </c>
      <c r="G415" s="35">
        <v>35210</v>
      </c>
      <c r="H415" s="35"/>
      <c r="I415" s="48">
        <v>1</v>
      </c>
      <c r="J415" s="56"/>
      <c r="K415" s="32"/>
      <c r="L415" s="48">
        <v>1</v>
      </c>
      <c r="M415" s="42"/>
      <c r="N415" s="32"/>
      <c r="O415" s="20">
        <f t="shared" si="192"/>
        <v>3</v>
      </c>
      <c r="P415" s="20">
        <f t="shared" si="193"/>
        <v>5</v>
      </c>
      <c r="Q415" s="20">
        <f t="shared" si="194"/>
        <v>1996</v>
      </c>
    </row>
    <row r="416" spans="1:17" ht="11.25" customHeight="1">
      <c r="A416" s="57" t="s">
        <v>138</v>
      </c>
      <c r="B416" s="57" t="s">
        <v>81</v>
      </c>
      <c r="C416" s="57" t="s">
        <v>168</v>
      </c>
      <c r="D416" s="57"/>
      <c r="E416" s="84">
        <v>1</v>
      </c>
      <c r="G416" s="62">
        <v>35210</v>
      </c>
      <c r="H416" s="62"/>
      <c r="I416" s="48">
        <v>1</v>
      </c>
      <c r="J416" s="65"/>
      <c r="K416" s="32"/>
      <c r="L416" s="48">
        <v>1</v>
      </c>
      <c r="M416" s="42"/>
      <c r="N416" s="32"/>
      <c r="O416" s="20">
        <f t="shared" si="192"/>
        <v>3</v>
      </c>
      <c r="P416" s="20">
        <f t="shared" si="193"/>
        <v>5</v>
      </c>
      <c r="Q416" s="20">
        <f t="shared" si="194"/>
        <v>1996</v>
      </c>
    </row>
    <row r="417" spans="1:17" ht="11.25" customHeight="1">
      <c r="A417" s="57" t="s">
        <v>138</v>
      </c>
      <c r="B417" s="57" t="s">
        <v>72</v>
      </c>
      <c r="C417" s="57" t="s">
        <v>50</v>
      </c>
      <c r="D417" s="57"/>
      <c r="E417" s="84">
        <v>1</v>
      </c>
      <c r="G417" s="62">
        <v>35212</v>
      </c>
      <c r="H417" s="62"/>
      <c r="I417" s="48">
        <v>1</v>
      </c>
      <c r="J417" s="65"/>
      <c r="K417" s="32"/>
      <c r="L417" s="48">
        <v>1</v>
      </c>
      <c r="M417" s="42"/>
      <c r="N417" s="32"/>
      <c r="O417" s="20">
        <f t="shared" si="192"/>
        <v>3</v>
      </c>
      <c r="P417" s="20">
        <f t="shared" si="193"/>
        <v>5</v>
      </c>
      <c r="Q417" s="20">
        <f t="shared" si="194"/>
        <v>1996</v>
      </c>
    </row>
    <row r="418" spans="1:17" ht="11.25" customHeight="1">
      <c r="A418" s="57" t="s">
        <v>138</v>
      </c>
      <c r="B418" s="57" t="s">
        <v>81</v>
      </c>
      <c r="C418" s="57" t="s">
        <v>215</v>
      </c>
      <c r="D418" s="57" t="s">
        <v>171</v>
      </c>
      <c r="E418" s="84">
        <v>1</v>
      </c>
      <c r="G418" s="62">
        <v>35212</v>
      </c>
      <c r="H418" s="62"/>
      <c r="I418" s="48">
        <v>1</v>
      </c>
      <c r="J418" s="65"/>
      <c r="K418" s="32"/>
      <c r="L418" s="48">
        <v>1</v>
      </c>
      <c r="M418" s="42"/>
      <c r="N418" s="32"/>
      <c r="O418" s="20">
        <f t="shared" si="192"/>
        <v>3</v>
      </c>
      <c r="P418" s="20">
        <f t="shared" si="193"/>
        <v>5</v>
      </c>
      <c r="Q418" s="20">
        <f t="shared" si="194"/>
        <v>1996</v>
      </c>
    </row>
    <row r="419" spans="1:17" ht="11.25" customHeight="1">
      <c r="A419" s="66" t="s">
        <v>138</v>
      </c>
      <c r="B419" s="66" t="s">
        <v>151</v>
      </c>
      <c r="C419" s="57" t="s">
        <v>189</v>
      </c>
      <c r="D419" s="57" t="s">
        <v>88</v>
      </c>
      <c r="E419" s="85">
        <v>1</v>
      </c>
      <c r="G419" s="35">
        <v>35213</v>
      </c>
      <c r="H419" s="35"/>
      <c r="I419" s="48">
        <v>1</v>
      </c>
      <c r="J419" s="56"/>
      <c r="K419" s="32"/>
      <c r="L419" s="48">
        <v>1</v>
      </c>
      <c r="M419" s="42"/>
      <c r="N419" s="32"/>
      <c r="O419" s="20">
        <f t="shared" si="192"/>
        <v>3</v>
      </c>
      <c r="P419" s="20">
        <f t="shared" si="193"/>
        <v>5</v>
      </c>
      <c r="Q419" s="20">
        <f t="shared" si="194"/>
        <v>1996</v>
      </c>
    </row>
    <row r="420" spans="1:17" ht="11.25" customHeight="1">
      <c r="A420" s="66" t="s">
        <v>138</v>
      </c>
      <c r="B420" s="66" t="s">
        <v>74</v>
      </c>
      <c r="C420" s="57" t="s">
        <v>51</v>
      </c>
      <c r="D420" s="57"/>
      <c r="E420" s="85">
        <v>1</v>
      </c>
      <c r="G420" s="35">
        <v>35304</v>
      </c>
      <c r="H420" s="35">
        <v>35305</v>
      </c>
      <c r="I420" s="48">
        <v>1</v>
      </c>
      <c r="J420" s="56"/>
      <c r="K420" s="32"/>
      <c r="L420" s="48">
        <v>1</v>
      </c>
      <c r="M420" s="42"/>
      <c r="N420" s="32"/>
      <c r="O420" s="20">
        <f t="shared" si="192"/>
        <v>3</v>
      </c>
      <c r="P420" s="20">
        <f t="shared" si="193"/>
        <v>8</v>
      </c>
      <c r="Q420" s="20">
        <f t="shared" si="194"/>
        <v>1996</v>
      </c>
    </row>
    <row r="421" spans="1:17" ht="11.25" customHeight="1">
      <c r="A421" s="57" t="s">
        <v>138</v>
      </c>
      <c r="B421" s="57" t="s">
        <v>81</v>
      </c>
      <c r="C421" s="57" t="s">
        <v>216</v>
      </c>
      <c r="D421" s="57" t="s">
        <v>184</v>
      </c>
      <c r="E421" s="84">
        <v>1</v>
      </c>
      <c r="G421" s="62">
        <v>35325</v>
      </c>
      <c r="H421" s="62"/>
      <c r="I421" s="48">
        <v>1</v>
      </c>
      <c r="J421" s="65"/>
      <c r="K421" s="32"/>
      <c r="L421" s="48">
        <v>1</v>
      </c>
      <c r="M421" s="42"/>
      <c r="N421" s="32"/>
      <c r="O421" s="20">
        <f t="shared" si="192"/>
        <v>2</v>
      </c>
      <c r="P421" s="20">
        <f t="shared" si="193"/>
        <v>9</v>
      </c>
      <c r="Q421" s="20">
        <f t="shared" si="194"/>
        <v>1996</v>
      </c>
    </row>
    <row r="422" spans="1:17" ht="11.25" customHeight="1">
      <c r="A422" s="57" t="s">
        <v>138</v>
      </c>
      <c r="B422" s="57" t="s">
        <v>81</v>
      </c>
      <c r="C422" s="57" t="s">
        <v>207</v>
      </c>
      <c r="D422" s="57" t="s">
        <v>171</v>
      </c>
      <c r="E422" s="84">
        <v>1</v>
      </c>
      <c r="G422" s="62">
        <v>35328</v>
      </c>
      <c r="H422" s="62"/>
      <c r="I422" s="48">
        <v>1</v>
      </c>
      <c r="J422" s="65"/>
      <c r="K422" s="32"/>
      <c r="L422" s="48">
        <v>1</v>
      </c>
      <c r="M422" s="42"/>
      <c r="N422" s="32"/>
      <c r="O422" s="20">
        <f t="shared" si="192"/>
        <v>2</v>
      </c>
      <c r="P422" s="20">
        <f t="shared" si="193"/>
        <v>9</v>
      </c>
      <c r="Q422" s="20">
        <f t="shared" si="194"/>
        <v>1996</v>
      </c>
    </row>
    <row r="423" spans="1:17" ht="11.25" customHeight="1">
      <c r="A423" s="57" t="s">
        <v>138</v>
      </c>
      <c r="B423" s="57" t="s">
        <v>81</v>
      </c>
      <c r="C423" s="57" t="s">
        <v>217</v>
      </c>
      <c r="D423" s="57" t="s">
        <v>171</v>
      </c>
      <c r="E423" s="84">
        <v>1</v>
      </c>
      <c r="G423" s="62">
        <v>35329</v>
      </c>
      <c r="H423" s="62"/>
      <c r="I423" s="48">
        <v>1</v>
      </c>
      <c r="J423" s="65"/>
      <c r="K423" s="32"/>
      <c r="L423" s="48">
        <v>1</v>
      </c>
      <c r="M423" s="42"/>
      <c r="N423" s="32"/>
      <c r="O423" s="20">
        <f t="shared" si="192"/>
        <v>3</v>
      </c>
      <c r="P423" s="20">
        <f t="shared" si="193"/>
        <v>9</v>
      </c>
      <c r="Q423" s="20">
        <f t="shared" si="194"/>
        <v>1996</v>
      </c>
    </row>
    <row r="424" spans="1:17" ht="11.25" customHeight="1">
      <c r="A424" s="57" t="s">
        <v>138</v>
      </c>
      <c r="B424" s="57" t="s">
        <v>81</v>
      </c>
      <c r="C424" s="57" t="s">
        <v>218</v>
      </c>
      <c r="D424" s="57" t="s">
        <v>171</v>
      </c>
      <c r="E424" s="84">
        <v>1</v>
      </c>
      <c r="G424" s="62">
        <v>35560</v>
      </c>
      <c r="H424" s="62"/>
      <c r="I424" s="48">
        <v>1</v>
      </c>
      <c r="J424" s="65"/>
      <c r="K424" s="32"/>
      <c r="L424" s="48">
        <v>1</v>
      </c>
      <c r="M424" s="42"/>
      <c r="N424" s="32"/>
      <c r="O424" s="20">
        <f t="shared" si="192"/>
        <v>1</v>
      </c>
      <c r="P424" s="20">
        <f t="shared" si="193"/>
        <v>5</v>
      </c>
      <c r="Q424" s="20">
        <f t="shared" si="194"/>
        <v>1997</v>
      </c>
    </row>
    <row r="425" spans="1:17" ht="11.25" customHeight="1">
      <c r="A425" s="57" t="s">
        <v>138</v>
      </c>
      <c r="B425" s="57" t="s">
        <v>81</v>
      </c>
      <c r="C425" s="57" t="s">
        <v>157</v>
      </c>
      <c r="D425" s="57"/>
      <c r="E425" s="84">
        <v>1</v>
      </c>
      <c r="G425" s="62">
        <v>35577</v>
      </c>
      <c r="H425" s="62"/>
      <c r="I425" s="48">
        <v>1</v>
      </c>
      <c r="J425" s="65"/>
      <c r="K425" s="32"/>
      <c r="L425" s="48">
        <v>1</v>
      </c>
      <c r="M425" s="42"/>
      <c r="N425" s="32"/>
      <c r="O425" s="20">
        <f t="shared" si="192"/>
        <v>3</v>
      </c>
      <c r="P425" s="20">
        <f t="shared" si="193"/>
        <v>5</v>
      </c>
      <c r="Q425" s="20">
        <f t="shared" si="194"/>
        <v>1997</v>
      </c>
    </row>
    <row r="426" spans="1:17" ht="11.25" customHeight="1">
      <c r="A426" s="57" t="s">
        <v>138</v>
      </c>
      <c r="B426" s="57" t="s">
        <v>81</v>
      </c>
      <c r="C426" s="57" t="s">
        <v>212</v>
      </c>
      <c r="D426" s="57" t="s">
        <v>171</v>
      </c>
      <c r="E426" s="84">
        <v>1</v>
      </c>
      <c r="G426" s="62">
        <v>35587</v>
      </c>
      <c r="H426" s="62"/>
      <c r="I426" s="48">
        <v>1</v>
      </c>
      <c r="J426" s="65"/>
      <c r="K426" s="32"/>
      <c r="L426" s="48">
        <v>1</v>
      </c>
      <c r="M426" s="42"/>
      <c r="N426" s="32"/>
      <c r="O426" s="20">
        <f t="shared" si="192"/>
        <v>1</v>
      </c>
      <c r="P426" s="20">
        <f t="shared" si="193"/>
        <v>6</v>
      </c>
      <c r="Q426" s="20">
        <f t="shared" si="194"/>
        <v>1997</v>
      </c>
    </row>
    <row r="427" spans="1:17" ht="11.25" customHeight="1">
      <c r="A427" s="57" t="s">
        <v>138</v>
      </c>
      <c r="B427" s="57" t="s">
        <v>81</v>
      </c>
      <c r="C427" s="57" t="s">
        <v>161</v>
      </c>
      <c r="D427" s="57" t="s">
        <v>171</v>
      </c>
      <c r="E427" s="84">
        <v>1</v>
      </c>
      <c r="G427" s="62">
        <v>35588</v>
      </c>
      <c r="H427" s="62"/>
      <c r="I427" s="48">
        <v>1</v>
      </c>
      <c r="J427" s="65"/>
      <c r="K427" s="32"/>
      <c r="L427" s="48">
        <v>1</v>
      </c>
      <c r="M427" s="42"/>
      <c r="N427" s="32"/>
      <c r="O427" s="20">
        <f t="shared" si="192"/>
        <v>1</v>
      </c>
      <c r="P427" s="20">
        <f t="shared" si="193"/>
        <v>6</v>
      </c>
      <c r="Q427" s="20">
        <f t="shared" si="194"/>
        <v>1997</v>
      </c>
    </row>
    <row r="428" spans="1:17" ht="11.25" customHeight="1">
      <c r="A428" s="66" t="s">
        <v>138</v>
      </c>
      <c r="B428" s="66" t="s">
        <v>75</v>
      </c>
      <c r="C428" s="57" t="s">
        <v>219</v>
      </c>
      <c r="D428" s="57"/>
      <c r="E428" s="85">
        <v>1</v>
      </c>
      <c r="G428" s="35">
        <v>35668</v>
      </c>
      <c r="H428" s="35"/>
      <c r="I428" s="48">
        <v>1</v>
      </c>
      <c r="J428" s="56"/>
      <c r="K428" s="32"/>
      <c r="L428" s="48">
        <v>1</v>
      </c>
      <c r="M428" s="42"/>
      <c r="N428" s="32"/>
      <c r="O428" s="20">
        <f t="shared" si="192"/>
        <v>3</v>
      </c>
      <c r="P428" s="20">
        <f t="shared" si="193"/>
        <v>8</v>
      </c>
      <c r="Q428" s="20">
        <f t="shared" si="194"/>
        <v>1997</v>
      </c>
    </row>
    <row r="429" spans="1:17" ht="11.25" customHeight="1">
      <c r="A429" s="57" t="s">
        <v>138</v>
      </c>
      <c r="B429" s="57" t="s">
        <v>72</v>
      </c>
      <c r="C429" s="57" t="s">
        <v>50</v>
      </c>
      <c r="D429" s="57"/>
      <c r="E429" s="84">
        <v>1</v>
      </c>
      <c r="G429" s="62">
        <v>35670</v>
      </c>
      <c r="H429" s="62"/>
      <c r="I429" s="48">
        <v>1</v>
      </c>
      <c r="J429" s="65"/>
      <c r="K429" s="32"/>
      <c r="L429" s="48">
        <v>1</v>
      </c>
      <c r="M429" s="42"/>
      <c r="N429" s="32"/>
      <c r="O429" s="20">
        <f t="shared" si="192"/>
        <v>3</v>
      </c>
      <c r="P429" s="20">
        <f t="shared" si="193"/>
        <v>8</v>
      </c>
      <c r="Q429" s="20">
        <f t="shared" si="194"/>
        <v>1997</v>
      </c>
    </row>
    <row r="430" spans="1:17" ht="11.25" customHeight="1">
      <c r="A430" s="66" t="s">
        <v>138</v>
      </c>
      <c r="B430" s="66" t="s">
        <v>78</v>
      </c>
      <c r="C430" s="57" t="s">
        <v>158</v>
      </c>
      <c r="D430" s="57"/>
      <c r="E430" s="85">
        <v>1</v>
      </c>
      <c r="G430" s="35">
        <v>35670</v>
      </c>
      <c r="H430" s="35">
        <v>35675</v>
      </c>
      <c r="I430" s="48">
        <v>1</v>
      </c>
      <c r="J430" s="56"/>
      <c r="K430" s="32"/>
      <c r="L430" s="48">
        <v>1</v>
      </c>
      <c r="M430" s="42"/>
      <c r="N430" s="32"/>
      <c r="O430" s="20">
        <f t="shared" si="192"/>
        <v>3</v>
      </c>
      <c r="P430" s="20">
        <f t="shared" si="193"/>
        <v>8</v>
      </c>
      <c r="Q430" s="20">
        <f t="shared" si="194"/>
        <v>1997</v>
      </c>
    </row>
    <row r="431" spans="1:17" ht="11.25" customHeight="1">
      <c r="A431" s="57" t="s">
        <v>138</v>
      </c>
      <c r="B431" s="57" t="s">
        <v>81</v>
      </c>
      <c r="C431" s="57" t="s">
        <v>212</v>
      </c>
      <c r="D431" s="57" t="s">
        <v>171</v>
      </c>
      <c r="E431" s="84">
        <v>1</v>
      </c>
      <c r="G431" s="62">
        <v>35671</v>
      </c>
      <c r="H431" s="62"/>
      <c r="I431" s="48">
        <v>1</v>
      </c>
      <c r="J431" s="65"/>
      <c r="K431" s="32"/>
      <c r="L431" s="48">
        <v>1</v>
      </c>
      <c r="M431" s="42"/>
      <c r="N431" s="32"/>
      <c r="O431" s="20">
        <f t="shared" si="192"/>
        <v>3</v>
      </c>
      <c r="P431" s="20">
        <f t="shared" si="193"/>
        <v>8</v>
      </c>
      <c r="Q431" s="20">
        <f t="shared" si="194"/>
        <v>1997</v>
      </c>
    </row>
    <row r="432" spans="1:17" ht="11.25" customHeight="1">
      <c r="A432" s="57" t="s">
        <v>138</v>
      </c>
      <c r="B432" s="57" t="s">
        <v>81</v>
      </c>
      <c r="C432" s="57" t="s">
        <v>168</v>
      </c>
      <c r="D432" s="57"/>
      <c r="E432" s="84">
        <v>1</v>
      </c>
      <c r="G432" s="62">
        <v>35674</v>
      </c>
      <c r="H432" s="62"/>
      <c r="I432" s="48">
        <v>1</v>
      </c>
      <c r="J432" s="65"/>
      <c r="K432" s="32"/>
      <c r="L432" s="48">
        <v>1</v>
      </c>
      <c r="M432" s="42"/>
      <c r="N432" s="32"/>
      <c r="O432" s="20">
        <f t="shared" si="192"/>
        <v>1</v>
      </c>
      <c r="P432" s="20">
        <f t="shared" si="193"/>
        <v>9</v>
      </c>
      <c r="Q432" s="20">
        <f t="shared" si="194"/>
        <v>1997</v>
      </c>
    </row>
    <row r="433" spans="1:17" ht="11.25" customHeight="1">
      <c r="A433" s="21" t="s">
        <v>138</v>
      </c>
      <c r="B433" s="21" t="s">
        <v>151</v>
      </c>
      <c r="C433" s="21" t="s">
        <v>220</v>
      </c>
      <c r="D433" s="21" t="s">
        <v>0</v>
      </c>
      <c r="E433" s="20">
        <v>1</v>
      </c>
      <c r="F433" s="90" t="s">
        <v>148</v>
      </c>
      <c r="G433" s="35">
        <v>35681</v>
      </c>
      <c r="H433" s="35"/>
      <c r="I433" s="48">
        <v>1</v>
      </c>
      <c r="J433" s="56"/>
      <c r="K433" s="21" t="s">
        <v>148</v>
      </c>
      <c r="L433" s="48">
        <v>1</v>
      </c>
      <c r="M433" s="43"/>
      <c r="N433" s="21"/>
      <c r="O433" s="20">
        <f t="shared" si="192"/>
        <v>1</v>
      </c>
      <c r="P433" s="20">
        <f t="shared" si="193"/>
        <v>9</v>
      </c>
      <c r="Q433" s="20">
        <f t="shared" si="194"/>
        <v>1997</v>
      </c>
    </row>
    <row r="434" spans="1:17" ht="11.25" customHeight="1">
      <c r="A434" s="57" t="s">
        <v>138</v>
      </c>
      <c r="B434" s="57" t="s">
        <v>81</v>
      </c>
      <c r="C434" s="57" t="s">
        <v>199</v>
      </c>
      <c r="D434" s="57" t="s">
        <v>184</v>
      </c>
      <c r="E434" s="84">
        <v>1</v>
      </c>
      <c r="G434" s="62">
        <v>35684</v>
      </c>
      <c r="H434" s="62"/>
      <c r="I434" s="48">
        <v>1</v>
      </c>
      <c r="J434" s="65"/>
      <c r="K434" s="32"/>
      <c r="L434" s="48">
        <v>1</v>
      </c>
      <c r="M434" s="42"/>
      <c r="N434" s="32"/>
      <c r="O434" s="20">
        <f t="shared" si="192"/>
        <v>2</v>
      </c>
      <c r="P434" s="20">
        <f t="shared" si="193"/>
        <v>9</v>
      </c>
      <c r="Q434" s="20">
        <f t="shared" si="194"/>
        <v>1997</v>
      </c>
    </row>
    <row r="435" spans="1:17" ht="11.25" customHeight="1">
      <c r="A435" s="57" t="s">
        <v>138</v>
      </c>
      <c r="B435" s="57" t="s">
        <v>81</v>
      </c>
      <c r="C435" s="57" t="s">
        <v>221</v>
      </c>
      <c r="D435" s="57" t="s">
        <v>168</v>
      </c>
      <c r="E435" s="84">
        <v>1</v>
      </c>
      <c r="G435" s="62">
        <v>35703</v>
      </c>
      <c r="H435" s="62"/>
      <c r="I435" s="48">
        <v>1</v>
      </c>
      <c r="J435" s="65"/>
      <c r="K435" s="32"/>
      <c r="L435" s="48">
        <v>1</v>
      </c>
      <c r="M435" s="42"/>
      <c r="N435" s="32"/>
      <c r="O435" s="20">
        <f t="shared" si="192"/>
        <v>3</v>
      </c>
      <c r="P435" s="20">
        <f t="shared" si="193"/>
        <v>9</v>
      </c>
      <c r="Q435" s="20">
        <f t="shared" si="194"/>
        <v>1997</v>
      </c>
    </row>
    <row r="436" spans="1:17" ht="11.25" customHeight="1">
      <c r="A436" s="21" t="s">
        <v>138</v>
      </c>
      <c r="B436" s="21" t="s">
        <v>68</v>
      </c>
      <c r="C436" s="21" t="s">
        <v>269</v>
      </c>
      <c r="D436" s="21" t="s">
        <v>318</v>
      </c>
      <c r="E436" s="20">
        <v>1</v>
      </c>
      <c r="F436" s="90" t="s">
        <v>148</v>
      </c>
      <c r="G436" s="35">
        <v>35718</v>
      </c>
      <c r="H436" s="35"/>
      <c r="I436" s="48">
        <v>1</v>
      </c>
      <c r="J436" s="56"/>
      <c r="K436" s="21" t="s">
        <v>148</v>
      </c>
      <c r="L436" s="48">
        <v>1</v>
      </c>
      <c r="M436" s="43"/>
      <c r="N436" s="21"/>
      <c r="O436" s="20">
        <f t="shared" si="192"/>
        <v>2</v>
      </c>
      <c r="P436" s="20">
        <f t="shared" si="193"/>
        <v>10</v>
      </c>
      <c r="Q436" s="20">
        <f t="shared" si="194"/>
        <v>1997</v>
      </c>
    </row>
    <row r="437" spans="1:17" ht="11.25" customHeight="1">
      <c r="A437" s="57" t="s">
        <v>138</v>
      </c>
      <c r="B437" s="57" t="s">
        <v>81</v>
      </c>
      <c r="C437" s="57" t="s">
        <v>222</v>
      </c>
      <c r="D437" s="57" t="s">
        <v>171</v>
      </c>
      <c r="E437" s="84">
        <v>1</v>
      </c>
      <c r="G437" s="62">
        <v>35927</v>
      </c>
      <c r="H437" s="62"/>
      <c r="I437" s="48">
        <v>1</v>
      </c>
      <c r="J437" s="65"/>
      <c r="K437" s="32"/>
      <c r="L437" s="48">
        <v>1</v>
      </c>
      <c r="M437" s="42"/>
      <c r="N437" s="32"/>
      <c r="O437" s="20">
        <f t="shared" si="192"/>
        <v>2</v>
      </c>
      <c r="P437" s="20">
        <f t="shared" si="193"/>
        <v>5</v>
      </c>
      <c r="Q437" s="20">
        <f t="shared" si="194"/>
        <v>1998</v>
      </c>
    </row>
    <row r="438" spans="1:17" ht="11.25" customHeight="1">
      <c r="A438" s="66" t="s">
        <v>138</v>
      </c>
      <c r="B438" s="66" t="s">
        <v>78</v>
      </c>
      <c r="C438" s="91" t="s">
        <v>352</v>
      </c>
      <c r="D438" s="57" t="s">
        <v>187</v>
      </c>
      <c r="E438" s="85">
        <v>1</v>
      </c>
      <c r="G438" s="35">
        <v>35934</v>
      </c>
      <c r="H438" s="35"/>
      <c r="I438" s="48">
        <v>1</v>
      </c>
      <c r="J438" s="56"/>
      <c r="K438" s="32"/>
      <c r="L438" s="48">
        <v>1</v>
      </c>
      <c r="M438" s="42"/>
      <c r="N438" s="32"/>
      <c r="O438" s="20">
        <f t="shared" si="192"/>
        <v>2</v>
      </c>
      <c r="P438" s="20">
        <f t="shared" si="193"/>
        <v>5</v>
      </c>
      <c r="Q438" s="20">
        <f t="shared" si="194"/>
        <v>1998</v>
      </c>
    </row>
    <row r="439" spans="1:17" ht="11.25" customHeight="1">
      <c r="A439" s="57" t="s">
        <v>138</v>
      </c>
      <c r="B439" s="57" t="s">
        <v>81</v>
      </c>
      <c r="C439" s="57" t="s">
        <v>157</v>
      </c>
      <c r="D439" s="57"/>
      <c r="E439" s="84">
        <v>1</v>
      </c>
      <c r="G439" s="62">
        <v>35938</v>
      </c>
      <c r="H439" s="62"/>
      <c r="I439" s="48">
        <v>1</v>
      </c>
      <c r="J439" s="65"/>
      <c r="K439" s="32"/>
      <c r="L439" s="48">
        <v>1</v>
      </c>
      <c r="M439" s="42"/>
      <c r="N439" s="32"/>
      <c r="O439" s="20">
        <f t="shared" si="192"/>
        <v>3</v>
      </c>
      <c r="P439" s="20">
        <f t="shared" si="193"/>
        <v>5</v>
      </c>
      <c r="Q439" s="20">
        <f t="shared" si="194"/>
        <v>1998</v>
      </c>
    </row>
    <row r="440" spans="1:17" ht="11.25" customHeight="1">
      <c r="A440" s="57" t="s">
        <v>138</v>
      </c>
      <c r="B440" s="57" t="s">
        <v>72</v>
      </c>
      <c r="C440" s="57" t="s">
        <v>50</v>
      </c>
      <c r="D440" s="57"/>
      <c r="E440" s="84">
        <v>1</v>
      </c>
      <c r="G440" s="62">
        <v>35954</v>
      </c>
      <c r="H440" s="62"/>
      <c r="I440" s="48">
        <v>1</v>
      </c>
      <c r="J440" s="65"/>
      <c r="K440" s="32"/>
      <c r="L440" s="48">
        <v>1</v>
      </c>
      <c r="M440" s="42"/>
      <c r="N440" s="32"/>
      <c r="O440" s="20">
        <f t="shared" si="192"/>
        <v>1</v>
      </c>
      <c r="P440" s="20">
        <f t="shared" si="193"/>
        <v>6</v>
      </c>
      <c r="Q440" s="20">
        <f t="shared" si="194"/>
        <v>1998</v>
      </c>
    </row>
    <row r="441" spans="1:17" ht="11.25" customHeight="1">
      <c r="A441" s="57" t="s">
        <v>138</v>
      </c>
      <c r="B441" s="57" t="s">
        <v>72</v>
      </c>
      <c r="C441" s="57" t="s">
        <v>50</v>
      </c>
      <c r="D441" s="57"/>
      <c r="E441" s="84">
        <v>1</v>
      </c>
      <c r="G441" s="62">
        <v>36041</v>
      </c>
      <c r="H441" s="62"/>
      <c r="I441" s="48">
        <v>1</v>
      </c>
      <c r="J441" s="65"/>
      <c r="K441" s="32"/>
      <c r="L441" s="48">
        <v>1</v>
      </c>
      <c r="M441" s="42"/>
      <c r="N441" s="32"/>
      <c r="O441" s="20">
        <f t="shared" si="192"/>
        <v>1</v>
      </c>
      <c r="P441" s="20">
        <f t="shared" si="193"/>
        <v>9</v>
      </c>
      <c r="Q441" s="20">
        <f t="shared" si="194"/>
        <v>1998</v>
      </c>
    </row>
    <row r="442" spans="1:17" ht="11.25" customHeight="1">
      <c r="A442" s="57" t="s">
        <v>138</v>
      </c>
      <c r="B442" s="57" t="s">
        <v>81</v>
      </c>
      <c r="C442" s="57" t="s">
        <v>160</v>
      </c>
      <c r="D442" s="57"/>
      <c r="E442" s="84">
        <v>1</v>
      </c>
      <c r="G442" s="62">
        <v>36041</v>
      </c>
      <c r="H442" s="62"/>
      <c r="I442" s="48">
        <v>1</v>
      </c>
      <c r="J442" s="65"/>
      <c r="K442" s="32"/>
      <c r="L442" s="48">
        <v>1</v>
      </c>
      <c r="M442" s="42"/>
      <c r="N442" s="32"/>
      <c r="O442" s="20">
        <f t="shared" si="192"/>
        <v>1</v>
      </c>
      <c r="P442" s="20">
        <f t="shared" si="193"/>
        <v>9</v>
      </c>
      <c r="Q442" s="20">
        <f t="shared" si="194"/>
        <v>1998</v>
      </c>
    </row>
    <row r="443" spans="1:17" ht="11.25" customHeight="1">
      <c r="A443" s="57" t="s">
        <v>138</v>
      </c>
      <c r="B443" s="57" t="s">
        <v>72</v>
      </c>
      <c r="C443" s="57" t="s">
        <v>50</v>
      </c>
      <c r="D443" s="57"/>
      <c r="E443" s="84">
        <v>1</v>
      </c>
      <c r="G443" s="62">
        <v>36042</v>
      </c>
      <c r="H443" s="62"/>
      <c r="I443" s="48">
        <v>1</v>
      </c>
      <c r="J443" s="65"/>
      <c r="K443" s="32"/>
      <c r="L443" s="48">
        <v>1</v>
      </c>
      <c r="M443" s="42"/>
      <c r="N443" s="32"/>
      <c r="O443" s="20">
        <f t="shared" si="192"/>
        <v>1</v>
      </c>
      <c r="P443" s="20">
        <f t="shared" si="193"/>
        <v>9</v>
      </c>
      <c r="Q443" s="20">
        <f t="shared" si="194"/>
        <v>1998</v>
      </c>
    </row>
    <row r="444" spans="1:17" ht="11.25" customHeight="1">
      <c r="A444" s="57" t="s">
        <v>138</v>
      </c>
      <c r="B444" s="57" t="s">
        <v>72</v>
      </c>
      <c r="C444" s="57" t="s">
        <v>50</v>
      </c>
      <c r="D444" s="57"/>
      <c r="E444" s="84">
        <v>1</v>
      </c>
      <c r="G444" s="62">
        <v>36042</v>
      </c>
      <c r="H444" s="62"/>
      <c r="I444" s="48">
        <v>1</v>
      </c>
      <c r="J444" s="65"/>
      <c r="K444" s="32"/>
      <c r="L444" s="48">
        <v>1</v>
      </c>
      <c r="M444" s="42"/>
      <c r="N444" s="32"/>
      <c r="O444" s="20">
        <f t="shared" si="192"/>
        <v>1</v>
      </c>
      <c r="P444" s="20">
        <f t="shared" si="193"/>
        <v>9</v>
      </c>
      <c r="Q444" s="20">
        <f t="shared" si="194"/>
        <v>1998</v>
      </c>
    </row>
    <row r="445" spans="1:17" ht="11.25" customHeight="1">
      <c r="A445" s="57" t="s">
        <v>138</v>
      </c>
      <c r="B445" s="57" t="s">
        <v>72</v>
      </c>
      <c r="C445" s="57" t="s">
        <v>50</v>
      </c>
      <c r="D445" s="57"/>
      <c r="E445" s="84">
        <v>1</v>
      </c>
      <c r="G445" s="62">
        <v>36042</v>
      </c>
      <c r="H445" s="62"/>
      <c r="I445" s="48">
        <v>1</v>
      </c>
      <c r="J445" s="65"/>
      <c r="K445" s="32"/>
      <c r="L445" s="48">
        <v>1</v>
      </c>
      <c r="M445" s="42"/>
      <c r="N445" s="32"/>
      <c r="O445" s="20">
        <f t="shared" si="192"/>
        <v>1</v>
      </c>
      <c r="P445" s="20">
        <f t="shared" si="193"/>
        <v>9</v>
      </c>
      <c r="Q445" s="20">
        <f t="shared" si="194"/>
        <v>1998</v>
      </c>
    </row>
    <row r="446" spans="1:17" ht="11.25" customHeight="1">
      <c r="A446" s="66" t="s">
        <v>138</v>
      </c>
      <c r="B446" s="66" t="s">
        <v>74</v>
      </c>
      <c r="C446" s="57" t="s">
        <v>51</v>
      </c>
      <c r="D446" s="57"/>
      <c r="E446" s="85">
        <v>1</v>
      </c>
      <c r="G446" s="35">
        <v>36042</v>
      </c>
      <c r="H446" s="35">
        <v>36046</v>
      </c>
      <c r="I446" s="48">
        <v>1</v>
      </c>
      <c r="J446" s="56"/>
      <c r="K446" s="32"/>
      <c r="L446" s="48">
        <v>1</v>
      </c>
      <c r="M446" s="42"/>
      <c r="N446" s="32"/>
      <c r="O446" s="20">
        <f t="shared" si="192"/>
        <v>1</v>
      </c>
      <c r="P446" s="20">
        <f t="shared" si="193"/>
        <v>9</v>
      </c>
      <c r="Q446" s="20">
        <f t="shared" si="194"/>
        <v>1998</v>
      </c>
    </row>
    <row r="447" spans="1:17" ht="11.25" customHeight="1">
      <c r="A447" s="66" t="s">
        <v>138</v>
      </c>
      <c r="B447" s="66" t="s">
        <v>78</v>
      </c>
      <c r="C447" s="57" t="s">
        <v>158</v>
      </c>
      <c r="D447" s="57"/>
      <c r="E447" s="85">
        <v>1</v>
      </c>
      <c r="G447" s="35">
        <v>36044</v>
      </c>
      <c r="H447" s="35">
        <v>36045</v>
      </c>
      <c r="I447" s="48">
        <v>1</v>
      </c>
      <c r="J447" s="56"/>
      <c r="K447" s="32"/>
      <c r="L447" s="48">
        <v>1</v>
      </c>
      <c r="M447" s="42"/>
      <c r="N447" s="32"/>
      <c r="O447" s="20">
        <f t="shared" si="192"/>
        <v>1</v>
      </c>
      <c r="P447" s="20">
        <f t="shared" si="193"/>
        <v>9</v>
      </c>
      <c r="Q447" s="20">
        <f t="shared" si="194"/>
        <v>1998</v>
      </c>
    </row>
    <row r="448" spans="1:17" ht="11.25" customHeight="1">
      <c r="A448" s="57" t="s">
        <v>138</v>
      </c>
      <c r="B448" s="57" t="s">
        <v>81</v>
      </c>
      <c r="C448" s="57" t="s">
        <v>196</v>
      </c>
      <c r="D448" s="57" t="s">
        <v>171</v>
      </c>
      <c r="E448" s="84">
        <v>1</v>
      </c>
      <c r="G448" s="62">
        <v>36044</v>
      </c>
      <c r="H448" s="62"/>
      <c r="I448" s="48">
        <v>1</v>
      </c>
      <c r="J448" s="65"/>
      <c r="K448" s="32"/>
      <c r="L448" s="48">
        <v>1</v>
      </c>
      <c r="M448" s="42"/>
      <c r="N448" s="32"/>
      <c r="O448" s="20">
        <f t="shared" si="192"/>
        <v>1</v>
      </c>
      <c r="P448" s="20">
        <f t="shared" si="193"/>
        <v>9</v>
      </c>
      <c r="Q448" s="20">
        <f t="shared" si="194"/>
        <v>1998</v>
      </c>
    </row>
    <row r="449" spans="1:17" ht="11.25" customHeight="1">
      <c r="A449" s="57" t="s">
        <v>138</v>
      </c>
      <c r="B449" s="57" t="s">
        <v>81</v>
      </c>
      <c r="C449" s="57" t="s">
        <v>161</v>
      </c>
      <c r="D449" s="57" t="s">
        <v>171</v>
      </c>
      <c r="E449" s="84">
        <v>1</v>
      </c>
      <c r="G449" s="62">
        <v>36047</v>
      </c>
      <c r="H449" s="62"/>
      <c r="I449" s="48">
        <v>1</v>
      </c>
      <c r="J449" s="65"/>
      <c r="K449" s="32"/>
      <c r="L449" s="48">
        <v>1</v>
      </c>
      <c r="M449" s="42"/>
      <c r="N449" s="32"/>
      <c r="O449" s="20">
        <f t="shared" si="192"/>
        <v>1</v>
      </c>
      <c r="P449" s="20">
        <f t="shared" si="193"/>
        <v>9</v>
      </c>
      <c r="Q449" s="20">
        <f t="shared" si="194"/>
        <v>1998</v>
      </c>
    </row>
    <row r="450" spans="1:17" ht="11.25" customHeight="1">
      <c r="A450" s="57" t="s">
        <v>138</v>
      </c>
      <c r="B450" s="57" t="s">
        <v>81</v>
      </c>
      <c r="C450" s="57" t="s">
        <v>168</v>
      </c>
      <c r="D450" s="57"/>
      <c r="E450" s="84">
        <v>1</v>
      </c>
      <c r="G450" s="62">
        <v>36048</v>
      </c>
      <c r="H450" s="62"/>
      <c r="I450" s="48">
        <v>1</v>
      </c>
      <c r="J450" s="65"/>
      <c r="K450" s="32"/>
      <c r="L450" s="48">
        <v>1</v>
      </c>
      <c r="M450" s="42"/>
      <c r="N450" s="32"/>
      <c r="O450" s="20">
        <f t="shared" si="192"/>
        <v>1</v>
      </c>
      <c r="P450" s="20">
        <f t="shared" si="193"/>
        <v>9</v>
      </c>
      <c r="Q450" s="20">
        <f t="shared" si="194"/>
        <v>1998</v>
      </c>
    </row>
    <row r="451" spans="1:17" ht="11.25" customHeight="1">
      <c r="A451" s="57" t="s">
        <v>138</v>
      </c>
      <c r="B451" s="57" t="s">
        <v>81</v>
      </c>
      <c r="C451" s="57" t="s">
        <v>223</v>
      </c>
      <c r="D451" s="57" t="s">
        <v>171</v>
      </c>
      <c r="E451" s="84">
        <v>1</v>
      </c>
      <c r="G451" s="62">
        <v>36048</v>
      </c>
      <c r="H451" s="62"/>
      <c r="I451" s="48">
        <v>1</v>
      </c>
      <c r="J451" s="65"/>
      <c r="K451" s="32"/>
      <c r="L451" s="48">
        <v>1</v>
      </c>
      <c r="M451" s="42"/>
      <c r="N451" s="32"/>
      <c r="O451" s="20">
        <f t="shared" si="192"/>
        <v>1</v>
      </c>
      <c r="P451" s="20">
        <f t="shared" si="193"/>
        <v>9</v>
      </c>
      <c r="Q451" s="20">
        <f t="shared" si="194"/>
        <v>1998</v>
      </c>
    </row>
    <row r="452" spans="1:17" ht="11.25" customHeight="1">
      <c r="A452" s="57" t="s">
        <v>138</v>
      </c>
      <c r="B452" s="57" t="s">
        <v>81</v>
      </c>
      <c r="C452" s="57" t="s">
        <v>154</v>
      </c>
      <c r="D452" s="57"/>
      <c r="E452" s="84">
        <v>1</v>
      </c>
      <c r="G452" s="62">
        <v>36049</v>
      </c>
      <c r="H452" s="62"/>
      <c r="I452" s="48">
        <v>1</v>
      </c>
      <c r="J452" s="65"/>
      <c r="K452" s="32"/>
      <c r="L452" s="48">
        <v>1</v>
      </c>
      <c r="M452" s="42"/>
      <c r="N452" s="32"/>
      <c r="O452" s="20">
        <f t="shared" si="192"/>
        <v>2</v>
      </c>
      <c r="P452" s="20">
        <f t="shared" si="193"/>
        <v>9</v>
      </c>
      <c r="Q452" s="20">
        <f t="shared" si="194"/>
        <v>1998</v>
      </c>
    </row>
    <row r="453" spans="1:17" ht="11.25" customHeight="1">
      <c r="A453" s="57" t="s">
        <v>138</v>
      </c>
      <c r="B453" s="57" t="s">
        <v>72</v>
      </c>
      <c r="C453" s="57" t="s">
        <v>50</v>
      </c>
      <c r="D453" s="57"/>
      <c r="E453" s="84">
        <v>1</v>
      </c>
      <c r="G453" s="62">
        <v>36058</v>
      </c>
      <c r="H453" s="62"/>
      <c r="I453" s="48">
        <v>1</v>
      </c>
      <c r="J453" s="65"/>
      <c r="K453" s="32"/>
      <c r="L453" s="48">
        <v>1</v>
      </c>
      <c r="M453" s="42"/>
      <c r="N453" s="32"/>
      <c r="O453" s="20">
        <f t="shared" ref="O453:O516" si="195">IF(DAY(G453)&lt;=10,1,IF(DAY(G453)&gt;20,3,2))</f>
        <v>2</v>
      </c>
      <c r="P453" s="20">
        <f t="shared" ref="P453:P516" si="196">MONTH(G453)</f>
        <v>9</v>
      </c>
      <c r="Q453" s="20">
        <f t="shared" ref="Q453:Q516" si="197">YEAR(G453)</f>
        <v>1998</v>
      </c>
    </row>
    <row r="454" spans="1:17" ht="11.25" customHeight="1">
      <c r="A454" s="21" t="s">
        <v>138</v>
      </c>
      <c r="B454" s="21" t="s">
        <v>74</v>
      </c>
      <c r="C454" s="21" t="s">
        <v>51</v>
      </c>
      <c r="D454" s="21"/>
      <c r="E454" s="20">
        <v>1</v>
      </c>
      <c r="F454" s="90"/>
      <c r="G454" s="35">
        <v>36063</v>
      </c>
      <c r="H454" s="35">
        <v>36064</v>
      </c>
      <c r="I454" s="48">
        <v>1</v>
      </c>
      <c r="J454" s="56"/>
      <c r="K454" s="21"/>
      <c r="L454" s="48">
        <v>1</v>
      </c>
      <c r="M454" s="43"/>
      <c r="N454" s="21"/>
      <c r="O454" s="20">
        <f t="shared" si="195"/>
        <v>3</v>
      </c>
      <c r="P454" s="20">
        <f t="shared" si="196"/>
        <v>9</v>
      </c>
      <c r="Q454" s="20">
        <f t="shared" si="197"/>
        <v>1998</v>
      </c>
    </row>
    <row r="455" spans="1:17" ht="11.25" customHeight="1">
      <c r="A455" s="57" t="s">
        <v>138</v>
      </c>
      <c r="B455" s="57" t="s">
        <v>81</v>
      </c>
      <c r="C455" s="57" t="s">
        <v>154</v>
      </c>
      <c r="D455" s="57"/>
      <c r="E455" s="84">
        <v>1</v>
      </c>
      <c r="G455" s="62">
        <v>36063</v>
      </c>
      <c r="H455" s="62"/>
      <c r="I455" s="48">
        <v>1</v>
      </c>
      <c r="J455" s="65"/>
      <c r="K455" s="32"/>
      <c r="L455" s="48">
        <v>1</v>
      </c>
      <c r="M455" s="42"/>
      <c r="N455" s="32"/>
      <c r="O455" s="20">
        <f t="shared" si="195"/>
        <v>3</v>
      </c>
      <c r="P455" s="20">
        <f t="shared" si="196"/>
        <v>9</v>
      </c>
      <c r="Q455" s="20">
        <f t="shared" si="197"/>
        <v>1998</v>
      </c>
    </row>
    <row r="456" spans="1:17" ht="11.25" customHeight="1">
      <c r="A456" s="57" t="s">
        <v>138</v>
      </c>
      <c r="B456" s="57" t="s">
        <v>81</v>
      </c>
      <c r="C456" s="57" t="s">
        <v>154</v>
      </c>
      <c r="D456" s="57"/>
      <c r="E456" s="84">
        <v>1</v>
      </c>
      <c r="G456" s="62">
        <v>36067</v>
      </c>
      <c r="H456" s="62"/>
      <c r="I456" s="48">
        <v>1</v>
      </c>
      <c r="J456" s="65"/>
      <c r="K456" s="32"/>
      <c r="L456" s="48">
        <v>1</v>
      </c>
      <c r="M456" s="42"/>
      <c r="N456" s="32"/>
      <c r="O456" s="20">
        <f t="shared" si="195"/>
        <v>3</v>
      </c>
      <c r="P456" s="20">
        <f t="shared" si="196"/>
        <v>9</v>
      </c>
      <c r="Q456" s="20">
        <f t="shared" si="197"/>
        <v>1998</v>
      </c>
    </row>
    <row r="457" spans="1:17" ht="11.25" customHeight="1">
      <c r="A457" s="57" t="s">
        <v>138</v>
      </c>
      <c r="B457" s="57" t="s">
        <v>81</v>
      </c>
      <c r="C457" s="57" t="s">
        <v>154</v>
      </c>
      <c r="D457" s="57"/>
      <c r="E457" s="84">
        <v>1</v>
      </c>
      <c r="G457" s="62">
        <v>36070</v>
      </c>
      <c r="H457" s="62"/>
      <c r="I457" s="48">
        <v>1</v>
      </c>
      <c r="J457" s="65"/>
      <c r="K457" s="32"/>
      <c r="L457" s="48">
        <v>1</v>
      </c>
      <c r="M457" s="42"/>
      <c r="N457" s="32"/>
      <c r="O457" s="20">
        <f t="shared" si="195"/>
        <v>1</v>
      </c>
      <c r="P457" s="20">
        <f t="shared" si="196"/>
        <v>10</v>
      </c>
      <c r="Q457" s="20">
        <f t="shared" si="197"/>
        <v>1998</v>
      </c>
    </row>
    <row r="458" spans="1:17" ht="11.25" customHeight="1">
      <c r="A458" s="57" t="s">
        <v>138</v>
      </c>
      <c r="B458" s="57" t="s">
        <v>72</v>
      </c>
      <c r="C458" s="57" t="s">
        <v>50</v>
      </c>
      <c r="D458" s="57"/>
      <c r="E458" s="84">
        <v>1</v>
      </c>
      <c r="G458" s="62">
        <v>36073</v>
      </c>
      <c r="H458" s="62"/>
      <c r="I458" s="48">
        <v>1</v>
      </c>
      <c r="J458" s="65"/>
      <c r="K458" s="32"/>
      <c r="L458" s="48">
        <v>1</v>
      </c>
      <c r="M458" s="42"/>
      <c r="N458" s="32"/>
      <c r="O458" s="20">
        <f t="shared" si="195"/>
        <v>1</v>
      </c>
      <c r="P458" s="20">
        <f t="shared" si="196"/>
        <v>10</v>
      </c>
      <c r="Q458" s="20">
        <f t="shared" si="197"/>
        <v>1998</v>
      </c>
    </row>
    <row r="459" spans="1:17" ht="11.25" customHeight="1">
      <c r="A459" s="57" t="s">
        <v>138</v>
      </c>
      <c r="B459" s="57" t="s">
        <v>81</v>
      </c>
      <c r="C459" s="57" t="s">
        <v>185</v>
      </c>
      <c r="D459" s="57"/>
      <c r="E459" s="84">
        <v>1</v>
      </c>
      <c r="G459" s="62">
        <v>36094</v>
      </c>
      <c r="H459" s="62"/>
      <c r="I459" s="48">
        <v>1</v>
      </c>
      <c r="J459" s="65"/>
      <c r="K459" s="32"/>
      <c r="L459" s="48">
        <v>1</v>
      </c>
      <c r="M459" s="42"/>
      <c r="N459" s="32"/>
      <c r="O459" s="20">
        <f t="shared" si="195"/>
        <v>3</v>
      </c>
      <c r="P459" s="20">
        <f t="shared" si="196"/>
        <v>10</v>
      </c>
      <c r="Q459" s="20">
        <f t="shared" si="197"/>
        <v>1998</v>
      </c>
    </row>
    <row r="460" spans="1:17" ht="11.25" customHeight="1">
      <c r="A460" s="57" t="s">
        <v>138</v>
      </c>
      <c r="B460" s="57" t="s">
        <v>81</v>
      </c>
      <c r="C460" s="57" t="s">
        <v>154</v>
      </c>
      <c r="D460" s="57"/>
      <c r="E460" s="84">
        <v>1</v>
      </c>
      <c r="G460" s="62">
        <v>36094</v>
      </c>
      <c r="H460" s="62"/>
      <c r="I460" s="48">
        <v>1</v>
      </c>
      <c r="J460" s="65"/>
      <c r="K460" s="32"/>
      <c r="L460" s="48">
        <v>1</v>
      </c>
      <c r="M460" s="42"/>
      <c r="N460" s="32"/>
      <c r="O460" s="20">
        <f t="shared" si="195"/>
        <v>3</v>
      </c>
      <c r="P460" s="20">
        <f t="shared" si="196"/>
        <v>10</v>
      </c>
      <c r="Q460" s="20">
        <f t="shared" si="197"/>
        <v>1998</v>
      </c>
    </row>
    <row r="461" spans="1:17" ht="11.25" customHeight="1">
      <c r="A461" s="57" t="s">
        <v>138</v>
      </c>
      <c r="B461" s="57" t="s">
        <v>72</v>
      </c>
      <c r="C461" s="57" t="s">
        <v>50</v>
      </c>
      <c r="D461" s="57"/>
      <c r="E461" s="84">
        <v>1</v>
      </c>
      <c r="G461" s="62">
        <v>36293</v>
      </c>
      <c r="H461" s="62"/>
      <c r="I461" s="48">
        <v>1</v>
      </c>
      <c r="J461" s="65"/>
      <c r="K461" s="32"/>
      <c r="L461" s="48">
        <v>1</v>
      </c>
      <c r="M461" s="42"/>
      <c r="N461" s="32"/>
      <c r="O461" s="20">
        <f t="shared" si="195"/>
        <v>2</v>
      </c>
      <c r="P461" s="20">
        <f t="shared" si="196"/>
        <v>5</v>
      </c>
      <c r="Q461" s="20">
        <f t="shared" si="197"/>
        <v>1999</v>
      </c>
    </row>
    <row r="462" spans="1:17" ht="11.25" customHeight="1">
      <c r="A462" s="57" t="s">
        <v>138</v>
      </c>
      <c r="B462" s="57" t="s">
        <v>81</v>
      </c>
      <c r="C462" s="57" t="s">
        <v>154</v>
      </c>
      <c r="D462" s="57"/>
      <c r="E462" s="84">
        <v>1</v>
      </c>
      <c r="G462" s="62">
        <v>36293</v>
      </c>
      <c r="H462" s="62"/>
      <c r="I462" s="48">
        <v>1</v>
      </c>
      <c r="J462" s="65"/>
      <c r="K462" s="32"/>
      <c r="L462" s="48">
        <v>1</v>
      </c>
      <c r="M462" s="42"/>
      <c r="N462" s="32"/>
      <c r="O462" s="20">
        <f t="shared" si="195"/>
        <v>2</v>
      </c>
      <c r="P462" s="20">
        <f t="shared" si="196"/>
        <v>5</v>
      </c>
      <c r="Q462" s="20">
        <f t="shared" si="197"/>
        <v>1999</v>
      </c>
    </row>
    <row r="463" spans="1:17" ht="11.25" customHeight="1">
      <c r="A463" s="57" t="s">
        <v>138</v>
      </c>
      <c r="B463" s="57" t="s">
        <v>72</v>
      </c>
      <c r="C463" s="57" t="s">
        <v>50</v>
      </c>
      <c r="D463" s="57"/>
      <c r="E463" s="84">
        <v>1</v>
      </c>
      <c r="G463" s="62">
        <v>36296</v>
      </c>
      <c r="H463" s="62"/>
      <c r="I463" s="48">
        <v>1</v>
      </c>
      <c r="J463" s="65"/>
      <c r="K463" s="32"/>
      <c r="L463" s="48">
        <v>1</v>
      </c>
      <c r="M463" s="42"/>
      <c r="N463" s="32"/>
      <c r="O463" s="20">
        <f t="shared" si="195"/>
        <v>2</v>
      </c>
      <c r="P463" s="20">
        <f t="shared" si="196"/>
        <v>5</v>
      </c>
      <c r="Q463" s="20">
        <f t="shared" si="197"/>
        <v>1999</v>
      </c>
    </row>
    <row r="464" spans="1:17" ht="11.25" customHeight="1">
      <c r="A464" s="57" t="s">
        <v>138</v>
      </c>
      <c r="B464" s="57" t="s">
        <v>72</v>
      </c>
      <c r="C464" s="57" t="s">
        <v>50</v>
      </c>
      <c r="D464" s="57"/>
      <c r="E464" s="84">
        <v>1</v>
      </c>
      <c r="G464" s="62">
        <v>36298</v>
      </c>
      <c r="H464" s="62"/>
      <c r="I464" s="48">
        <v>1</v>
      </c>
      <c r="J464" s="65"/>
      <c r="K464" s="32"/>
      <c r="L464" s="48">
        <v>1</v>
      </c>
      <c r="M464" s="42"/>
      <c r="N464" s="32"/>
      <c r="O464" s="20">
        <f t="shared" si="195"/>
        <v>2</v>
      </c>
      <c r="P464" s="20">
        <f t="shared" si="196"/>
        <v>5</v>
      </c>
      <c r="Q464" s="20">
        <f t="shared" si="197"/>
        <v>1999</v>
      </c>
    </row>
    <row r="465" spans="1:17" ht="11.25" customHeight="1">
      <c r="A465" s="57" t="s">
        <v>138</v>
      </c>
      <c r="B465" s="57" t="s">
        <v>81</v>
      </c>
      <c r="C465" s="57" t="s">
        <v>224</v>
      </c>
      <c r="D465" s="57" t="s">
        <v>171</v>
      </c>
      <c r="E465" s="84">
        <v>1</v>
      </c>
      <c r="G465" s="62">
        <v>36303</v>
      </c>
      <c r="H465" s="62"/>
      <c r="I465" s="48">
        <v>1</v>
      </c>
      <c r="J465" s="65"/>
      <c r="K465" s="32"/>
      <c r="L465" s="48">
        <v>1</v>
      </c>
      <c r="M465" s="42"/>
      <c r="N465" s="32"/>
      <c r="O465" s="20">
        <f t="shared" si="195"/>
        <v>3</v>
      </c>
      <c r="P465" s="20">
        <f t="shared" si="196"/>
        <v>5</v>
      </c>
      <c r="Q465" s="20">
        <f t="shared" si="197"/>
        <v>1999</v>
      </c>
    </row>
    <row r="466" spans="1:17" ht="11.25" customHeight="1">
      <c r="A466" s="21" t="s">
        <v>138</v>
      </c>
      <c r="B466" s="21" t="s">
        <v>78</v>
      </c>
      <c r="C466" s="21" t="s">
        <v>177</v>
      </c>
      <c r="D466" s="21"/>
      <c r="E466" s="20">
        <v>1</v>
      </c>
      <c r="F466" s="90"/>
      <c r="G466" s="35">
        <v>36410</v>
      </c>
      <c r="H466" s="35">
        <v>36412</v>
      </c>
      <c r="I466" s="48">
        <v>1</v>
      </c>
      <c r="J466" s="56"/>
      <c r="K466" s="21"/>
      <c r="L466" s="48">
        <v>1</v>
      </c>
      <c r="M466" s="43"/>
      <c r="N466" s="21"/>
      <c r="O466" s="20">
        <f t="shared" si="195"/>
        <v>1</v>
      </c>
      <c r="P466" s="20">
        <f t="shared" si="196"/>
        <v>9</v>
      </c>
      <c r="Q466" s="20">
        <f t="shared" si="197"/>
        <v>1999</v>
      </c>
    </row>
    <row r="467" spans="1:17" ht="11.25" customHeight="1">
      <c r="A467" s="66" t="s">
        <v>138</v>
      </c>
      <c r="B467" s="66" t="s">
        <v>151</v>
      </c>
      <c r="C467" s="57" t="s">
        <v>225</v>
      </c>
      <c r="D467" s="57" t="s">
        <v>88</v>
      </c>
      <c r="E467" s="85">
        <v>1</v>
      </c>
      <c r="G467" s="35">
        <v>36411</v>
      </c>
      <c r="H467" s="35"/>
      <c r="I467" s="48">
        <v>1</v>
      </c>
      <c r="J467" s="56"/>
      <c r="K467" s="32" t="s">
        <v>324</v>
      </c>
      <c r="L467" s="48">
        <v>1</v>
      </c>
      <c r="M467" s="42"/>
      <c r="N467" s="32"/>
      <c r="O467" s="20">
        <f t="shared" si="195"/>
        <v>1</v>
      </c>
      <c r="P467" s="20">
        <f t="shared" si="196"/>
        <v>9</v>
      </c>
      <c r="Q467" s="20">
        <f t="shared" si="197"/>
        <v>1999</v>
      </c>
    </row>
    <row r="468" spans="1:17" ht="11.25" customHeight="1">
      <c r="A468" s="57" t="s">
        <v>138</v>
      </c>
      <c r="B468" s="57" t="s">
        <v>72</v>
      </c>
      <c r="C468" s="57" t="s">
        <v>50</v>
      </c>
      <c r="D468" s="57"/>
      <c r="E468" s="84">
        <v>2</v>
      </c>
      <c r="G468" s="62">
        <v>36415</v>
      </c>
      <c r="H468" s="62"/>
      <c r="I468" s="48">
        <v>1</v>
      </c>
      <c r="J468" s="65"/>
      <c r="K468" s="32"/>
      <c r="L468" s="48">
        <v>1</v>
      </c>
      <c r="M468" s="42"/>
      <c r="N468" s="32"/>
      <c r="O468" s="20">
        <f t="shared" si="195"/>
        <v>2</v>
      </c>
      <c r="P468" s="20">
        <f t="shared" si="196"/>
        <v>9</v>
      </c>
      <c r="Q468" s="20">
        <f t="shared" si="197"/>
        <v>1999</v>
      </c>
    </row>
    <row r="469" spans="1:17" ht="11.25" customHeight="1">
      <c r="A469" s="21" t="s">
        <v>138</v>
      </c>
      <c r="B469" s="21" t="s">
        <v>74</v>
      </c>
      <c r="C469" s="21" t="s">
        <v>51</v>
      </c>
      <c r="D469" s="21"/>
      <c r="E469" s="20">
        <v>1</v>
      </c>
      <c r="F469" s="90"/>
      <c r="G469" s="35">
        <v>36422</v>
      </c>
      <c r="H469" s="35"/>
      <c r="I469" s="48">
        <v>1</v>
      </c>
      <c r="J469" s="56"/>
      <c r="K469" s="21"/>
      <c r="L469" s="48">
        <v>1</v>
      </c>
      <c r="M469" s="43"/>
      <c r="N469" s="21"/>
      <c r="O469" s="20">
        <f t="shared" si="195"/>
        <v>2</v>
      </c>
      <c r="P469" s="20">
        <f t="shared" si="196"/>
        <v>9</v>
      </c>
      <c r="Q469" s="20">
        <f t="shared" si="197"/>
        <v>1999</v>
      </c>
    </row>
    <row r="470" spans="1:17" ht="11.25" customHeight="1">
      <c r="A470" s="21" t="s">
        <v>138</v>
      </c>
      <c r="B470" s="21" t="s">
        <v>77</v>
      </c>
      <c r="C470" s="21" t="s">
        <v>317</v>
      </c>
      <c r="D470" s="21"/>
      <c r="E470" s="20">
        <v>1</v>
      </c>
      <c r="F470" s="90" t="s">
        <v>148</v>
      </c>
      <c r="G470" s="35">
        <v>36424</v>
      </c>
      <c r="H470" s="35"/>
      <c r="I470" s="48">
        <v>1</v>
      </c>
      <c r="J470" s="56"/>
      <c r="K470" s="21" t="s">
        <v>148</v>
      </c>
      <c r="L470" s="48">
        <v>1</v>
      </c>
      <c r="M470" s="43"/>
      <c r="N470" s="21"/>
      <c r="O470" s="20">
        <f t="shared" si="195"/>
        <v>3</v>
      </c>
      <c r="P470" s="20">
        <f t="shared" si="196"/>
        <v>9</v>
      </c>
      <c r="Q470" s="20">
        <f t="shared" si="197"/>
        <v>1999</v>
      </c>
    </row>
    <row r="471" spans="1:17" ht="11.25" customHeight="1">
      <c r="A471" s="21" t="s">
        <v>138</v>
      </c>
      <c r="B471" s="21" t="s">
        <v>78</v>
      </c>
      <c r="C471" s="21" t="s">
        <v>177</v>
      </c>
      <c r="D471" s="21"/>
      <c r="E471" s="20">
        <v>1</v>
      </c>
      <c r="F471" s="90"/>
      <c r="G471" s="35">
        <v>36424</v>
      </c>
      <c r="H471" s="35">
        <v>36427</v>
      </c>
      <c r="I471" s="48">
        <v>1</v>
      </c>
      <c r="J471" s="56"/>
      <c r="K471" s="21"/>
      <c r="L471" s="48">
        <v>1</v>
      </c>
      <c r="M471" s="43"/>
      <c r="N471" s="21"/>
      <c r="O471" s="20">
        <f t="shared" si="195"/>
        <v>3</v>
      </c>
      <c r="P471" s="20">
        <f t="shared" si="196"/>
        <v>9</v>
      </c>
      <c r="Q471" s="20">
        <f t="shared" si="197"/>
        <v>1999</v>
      </c>
    </row>
    <row r="472" spans="1:17" ht="11.25" customHeight="1">
      <c r="A472" s="21" t="s">
        <v>138</v>
      </c>
      <c r="B472" s="21" t="s">
        <v>65</v>
      </c>
      <c r="C472" s="21" t="s">
        <v>226</v>
      </c>
      <c r="D472" s="21"/>
      <c r="E472" s="20">
        <v>1</v>
      </c>
      <c r="F472" s="90" t="s">
        <v>148</v>
      </c>
      <c r="G472" s="35">
        <v>36425</v>
      </c>
      <c r="H472" s="35"/>
      <c r="I472" s="48">
        <v>1</v>
      </c>
      <c r="J472" s="56"/>
      <c r="K472" s="21" t="s">
        <v>148</v>
      </c>
      <c r="L472" s="48">
        <v>1</v>
      </c>
      <c r="M472" s="43"/>
      <c r="N472" s="21"/>
      <c r="O472" s="20">
        <f t="shared" si="195"/>
        <v>3</v>
      </c>
      <c r="P472" s="20">
        <f t="shared" si="196"/>
        <v>9</v>
      </c>
      <c r="Q472" s="20">
        <f t="shared" si="197"/>
        <v>1999</v>
      </c>
    </row>
    <row r="473" spans="1:17" ht="11.25" customHeight="1">
      <c r="A473" s="21" t="s">
        <v>138</v>
      </c>
      <c r="B473" s="21" t="s">
        <v>78</v>
      </c>
      <c r="C473" s="21" t="s">
        <v>158</v>
      </c>
      <c r="D473" s="21"/>
      <c r="E473" s="20">
        <v>1</v>
      </c>
      <c r="F473" s="90"/>
      <c r="G473" s="35">
        <v>36426</v>
      </c>
      <c r="H473" s="35">
        <v>36432</v>
      </c>
      <c r="I473" s="48">
        <v>1</v>
      </c>
      <c r="J473" s="56"/>
      <c r="K473" s="21"/>
      <c r="L473" s="48">
        <v>1</v>
      </c>
      <c r="M473" s="43"/>
      <c r="N473" s="21"/>
      <c r="O473" s="20">
        <f t="shared" si="195"/>
        <v>3</v>
      </c>
      <c r="P473" s="20">
        <f t="shared" si="196"/>
        <v>9</v>
      </c>
      <c r="Q473" s="20">
        <f t="shared" si="197"/>
        <v>1999</v>
      </c>
    </row>
    <row r="474" spans="1:17" ht="11.25" customHeight="1">
      <c r="A474" s="57" t="s">
        <v>138</v>
      </c>
      <c r="B474" s="57" t="s">
        <v>72</v>
      </c>
      <c r="C474" s="57" t="s">
        <v>50</v>
      </c>
      <c r="D474" s="57"/>
      <c r="E474" s="84">
        <v>2</v>
      </c>
      <c r="G474" s="62">
        <v>36427</v>
      </c>
      <c r="H474" s="62"/>
      <c r="I474" s="48">
        <v>1</v>
      </c>
      <c r="J474" s="65"/>
      <c r="K474" s="32"/>
      <c r="L474" s="48">
        <v>1</v>
      </c>
      <c r="M474" s="42"/>
      <c r="N474" s="32"/>
      <c r="O474" s="20">
        <f t="shared" si="195"/>
        <v>3</v>
      </c>
      <c r="P474" s="20">
        <f t="shared" si="196"/>
        <v>9</v>
      </c>
      <c r="Q474" s="20">
        <f t="shared" si="197"/>
        <v>1999</v>
      </c>
    </row>
    <row r="475" spans="1:17" ht="11.25" customHeight="1">
      <c r="A475" s="21" t="s">
        <v>138</v>
      </c>
      <c r="B475" s="21" t="s">
        <v>78</v>
      </c>
      <c r="C475" s="21" t="s">
        <v>158</v>
      </c>
      <c r="D475" s="21"/>
      <c r="E475" s="20">
        <v>1</v>
      </c>
      <c r="F475" s="90"/>
      <c r="G475" s="35">
        <v>36433</v>
      </c>
      <c r="H475" s="35"/>
      <c r="I475" s="48">
        <v>1</v>
      </c>
      <c r="J475" s="56"/>
      <c r="K475" s="21"/>
      <c r="L475" s="48">
        <v>1</v>
      </c>
      <c r="M475" s="43"/>
      <c r="N475" s="21"/>
      <c r="O475" s="20">
        <f t="shared" si="195"/>
        <v>3</v>
      </c>
      <c r="P475" s="20">
        <f t="shared" si="196"/>
        <v>9</v>
      </c>
      <c r="Q475" s="20">
        <f t="shared" si="197"/>
        <v>1999</v>
      </c>
    </row>
    <row r="476" spans="1:17" ht="11.25" customHeight="1">
      <c r="A476" s="57" t="s">
        <v>138</v>
      </c>
      <c r="B476" s="57" t="s">
        <v>81</v>
      </c>
      <c r="C476" s="57" t="s">
        <v>161</v>
      </c>
      <c r="D476" s="57" t="s">
        <v>171</v>
      </c>
      <c r="E476" s="84">
        <v>1</v>
      </c>
      <c r="G476" s="62">
        <v>36443</v>
      </c>
      <c r="H476" s="62"/>
      <c r="I476" s="48">
        <v>1</v>
      </c>
      <c r="J476" s="65"/>
      <c r="K476" s="32"/>
      <c r="L476" s="48">
        <v>1</v>
      </c>
      <c r="M476" s="42"/>
      <c r="N476" s="32"/>
      <c r="O476" s="20">
        <f t="shared" si="195"/>
        <v>1</v>
      </c>
      <c r="P476" s="20">
        <f t="shared" si="196"/>
        <v>10</v>
      </c>
      <c r="Q476" s="20">
        <f t="shared" si="197"/>
        <v>1999</v>
      </c>
    </row>
    <row r="477" spans="1:17" ht="11.25" customHeight="1">
      <c r="A477" s="57" t="s">
        <v>138</v>
      </c>
      <c r="B477" s="57" t="s">
        <v>72</v>
      </c>
      <c r="C477" s="57" t="s">
        <v>50</v>
      </c>
      <c r="D477" s="57"/>
      <c r="E477" s="84">
        <v>1</v>
      </c>
      <c r="G477" s="62">
        <v>36661</v>
      </c>
      <c r="H477" s="62"/>
      <c r="I477" s="48">
        <v>1</v>
      </c>
      <c r="J477" s="65"/>
      <c r="K477" s="32"/>
      <c r="L477" s="48">
        <v>1</v>
      </c>
      <c r="M477" s="42"/>
      <c r="N477" s="32"/>
      <c r="O477" s="20">
        <f t="shared" si="195"/>
        <v>2</v>
      </c>
      <c r="P477" s="20">
        <f t="shared" si="196"/>
        <v>5</v>
      </c>
      <c r="Q477" s="20">
        <f t="shared" si="197"/>
        <v>2000</v>
      </c>
    </row>
    <row r="478" spans="1:17" ht="11.25" customHeight="1">
      <c r="A478" s="21" t="s">
        <v>138</v>
      </c>
      <c r="B478" s="21" t="s">
        <v>77</v>
      </c>
      <c r="C478" s="21" t="s">
        <v>317</v>
      </c>
      <c r="D478" s="21"/>
      <c r="E478" s="20">
        <v>1</v>
      </c>
      <c r="F478" s="90"/>
      <c r="G478" s="35">
        <v>36773</v>
      </c>
      <c r="H478" s="35">
        <v>36774</v>
      </c>
      <c r="I478" s="48">
        <v>1</v>
      </c>
      <c r="J478" s="56"/>
      <c r="K478" s="21"/>
      <c r="L478" s="48">
        <v>1</v>
      </c>
      <c r="M478" s="43"/>
      <c r="N478" s="21"/>
      <c r="O478" s="20">
        <f t="shared" si="195"/>
        <v>1</v>
      </c>
      <c r="P478" s="20">
        <f t="shared" si="196"/>
        <v>9</v>
      </c>
      <c r="Q478" s="20">
        <f t="shared" si="197"/>
        <v>2000</v>
      </c>
    </row>
    <row r="479" spans="1:17" ht="11.25" customHeight="1">
      <c r="A479" s="21" t="s">
        <v>138</v>
      </c>
      <c r="B479" s="21" t="s">
        <v>77</v>
      </c>
      <c r="C479" s="21" t="s">
        <v>317</v>
      </c>
      <c r="D479" s="21"/>
      <c r="E479" s="20">
        <v>1</v>
      </c>
      <c r="F479" s="90"/>
      <c r="G479" s="35">
        <v>36780</v>
      </c>
      <c r="H479" s="35">
        <v>36784</v>
      </c>
      <c r="I479" s="48">
        <v>1</v>
      </c>
      <c r="J479" s="56"/>
      <c r="K479" s="21"/>
      <c r="L479" s="48">
        <v>1</v>
      </c>
      <c r="M479" s="43"/>
      <c r="N479" s="21"/>
      <c r="O479" s="20">
        <f t="shared" si="195"/>
        <v>2</v>
      </c>
      <c r="P479" s="20">
        <f t="shared" si="196"/>
        <v>9</v>
      </c>
      <c r="Q479" s="20">
        <f t="shared" si="197"/>
        <v>2000</v>
      </c>
    </row>
    <row r="480" spans="1:17" ht="11.25" customHeight="1">
      <c r="A480" s="57" t="s">
        <v>138</v>
      </c>
      <c r="B480" s="57" t="s">
        <v>72</v>
      </c>
      <c r="C480" s="57" t="s">
        <v>50</v>
      </c>
      <c r="D480" s="57"/>
      <c r="E480" s="84">
        <v>1</v>
      </c>
      <c r="G480" s="62">
        <v>36785</v>
      </c>
      <c r="H480" s="62"/>
      <c r="I480" s="48">
        <v>1</v>
      </c>
      <c r="J480" s="65"/>
      <c r="K480" s="32"/>
      <c r="L480" s="48">
        <v>1</v>
      </c>
      <c r="M480" s="42"/>
      <c r="N480" s="32"/>
      <c r="O480" s="20">
        <f t="shared" si="195"/>
        <v>2</v>
      </c>
      <c r="P480" s="20">
        <f t="shared" si="196"/>
        <v>9</v>
      </c>
      <c r="Q480" s="20">
        <f t="shared" si="197"/>
        <v>2000</v>
      </c>
    </row>
    <row r="481" spans="1:17" ht="11.25" customHeight="1">
      <c r="A481" s="57" t="s">
        <v>138</v>
      </c>
      <c r="B481" s="57" t="s">
        <v>72</v>
      </c>
      <c r="C481" s="57" t="s">
        <v>50</v>
      </c>
      <c r="D481" s="57"/>
      <c r="E481" s="84">
        <v>1</v>
      </c>
      <c r="G481" s="62">
        <v>36787</v>
      </c>
      <c r="H481" s="62"/>
      <c r="I481" s="48">
        <v>1</v>
      </c>
      <c r="J481" s="65"/>
      <c r="K481" s="32"/>
      <c r="L481" s="48">
        <v>1</v>
      </c>
      <c r="M481" s="42"/>
      <c r="N481" s="32"/>
      <c r="O481" s="20">
        <f t="shared" si="195"/>
        <v>2</v>
      </c>
      <c r="P481" s="20">
        <f t="shared" si="196"/>
        <v>9</v>
      </c>
      <c r="Q481" s="20">
        <f t="shared" si="197"/>
        <v>2000</v>
      </c>
    </row>
    <row r="482" spans="1:17" ht="11.25" customHeight="1">
      <c r="A482" s="57" t="s">
        <v>138</v>
      </c>
      <c r="B482" s="57" t="s">
        <v>81</v>
      </c>
      <c r="C482" s="57" t="s">
        <v>168</v>
      </c>
      <c r="D482" s="57"/>
      <c r="E482" s="84">
        <v>1</v>
      </c>
      <c r="G482" s="62">
        <v>36789</v>
      </c>
      <c r="H482" s="62"/>
      <c r="I482" s="48">
        <v>1</v>
      </c>
      <c r="J482" s="65"/>
      <c r="K482" s="32"/>
      <c r="L482" s="48">
        <v>1</v>
      </c>
      <c r="M482" s="42"/>
      <c r="N482" s="32"/>
      <c r="O482" s="20">
        <f t="shared" si="195"/>
        <v>2</v>
      </c>
      <c r="P482" s="20">
        <f t="shared" si="196"/>
        <v>9</v>
      </c>
      <c r="Q482" s="20">
        <f t="shared" si="197"/>
        <v>2000</v>
      </c>
    </row>
    <row r="483" spans="1:17" ht="11.25" customHeight="1">
      <c r="A483" s="57" t="s">
        <v>138</v>
      </c>
      <c r="B483" s="57" t="s">
        <v>81</v>
      </c>
      <c r="C483" s="57" t="s">
        <v>161</v>
      </c>
      <c r="D483" s="57" t="s">
        <v>171</v>
      </c>
      <c r="E483" s="84">
        <v>1</v>
      </c>
      <c r="G483" s="62">
        <v>36790</v>
      </c>
      <c r="H483" s="62"/>
      <c r="I483" s="48">
        <v>1</v>
      </c>
      <c r="J483" s="65"/>
      <c r="K483" s="32"/>
      <c r="L483" s="48">
        <v>1</v>
      </c>
      <c r="M483" s="42"/>
      <c r="N483" s="32"/>
      <c r="O483" s="20">
        <f t="shared" si="195"/>
        <v>3</v>
      </c>
      <c r="P483" s="20">
        <f t="shared" si="196"/>
        <v>9</v>
      </c>
      <c r="Q483" s="20">
        <f t="shared" si="197"/>
        <v>2000</v>
      </c>
    </row>
    <row r="484" spans="1:17" ht="11.25" customHeight="1">
      <c r="A484" s="57" t="s">
        <v>138</v>
      </c>
      <c r="B484" s="57" t="s">
        <v>81</v>
      </c>
      <c r="C484" s="57" t="s">
        <v>157</v>
      </c>
      <c r="D484" s="57"/>
      <c r="E484" s="84">
        <v>1</v>
      </c>
      <c r="G484" s="62">
        <v>36792</v>
      </c>
      <c r="H484" s="62"/>
      <c r="I484" s="48">
        <v>1</v>
      </c>
      <c r="J484" s="65"/>
      <c r="K484" s="32"/>
      <c r="L484" s="48">
        <v>1</v>
      </c>
      <c r="M484" s="42"/>
      <c r="N484" s="32"/>
      <c r="O484" s="20">
        <f t="shared" si="195"/>
        <v>3</v>
      </c>
      <c r="P484" s="20">
        <f t="shared" si="196"/>
        <v>9</v>
      </c>
      <c r="Q484" s="20">
        <f t="shared" si="197"/>
        <v>2000</v>
      </c>
    </row>
    <row r="485" spans="1:17" ht="11.25" customHeight="1">
      <c r="A485" s="57" t="s">
        <v>138</v>
      </c>
      <c r="B485" s="57" t="s">
        <v>72</v>
      </c>
      <c r="C485" s="57" t="s">
        <v>50</v>
      </c>
      <c r="D485" s="57"/>
      <c r="E485" s="84">
        <v>1</v>
      </c>
      <c r="G485" s="62">
        <v>36794</v>
      </c>
      <c r="H485" s="62"/>
      <c r="I485" s="48">
        <v>1</v>
      </c>
      <c r="J485" s="65"/>
      <c r="K485" s="32"/>
      <c r="L485" s="48">
        <v>1</v>
      </c>
      <c r="M485" s="42"/>
      <c r="N485" s="32"/>
      <c r="O485" s="20">
        <f t="shared" si="195"/>
        <v>3</v>
      </c>
      <c r="P485" s="20">
        <f t="shared" si="196"/>
        <v>9</v>
      </c>
      <c r="Q485" s="20">
        <f t="shared" si="197"/>
        <v>2000</v>
      </c>
    </row>
    <row r="486" spans="1:17" ht="11.25" customHeight="1">
      <c r="A486" s="66" t="s">
        <v>138</v>
      </c>
      <c r="B486" s="66" t="s">
        <v>76</v>
      </c>
      <c r="C486" s="66" t="s">
        <v>227</v>
      </c>
      <c r="D486" s="66"/>
      <c r="E486" s="85">
        <v>1</v>
      </c>
      <c r="F486" s="66"/>
      <c r="G486" s="35">
        <v>36798</v>
      </c>
      <c r="H486" s="35"/>
      <c r="I486" s="48">
        <v>0</v>
      </c>
      <c r="J486" s="56"/>
      <c r="K486" s="33" t="s">
        <v>228</v>
      </c>
      <c r="L486" s="48">
        <v>0</v>
      </c>
      <c r="N486" s="33"/>
      <c r="O486" s="20">
        <f t="shared" si="195"/>
        <v>3</v>
      </c>
      <c r="P486" s="20">
        <f t="shared" si="196"/>
        <v>9</v>
      </c>
      <c r="Q486" s="20">
        <f t="shared" si="197"/>
        <v>2000</v>
      </c>
    </row>
    <row r="487" spans="1:17" ht="11.25" customHeight="1">
      <c r="A487" s="21" t="s">
        <v>138</v>
      </c>
      <c r="B487" s="21" t="s">
        <v>74</v>
      </c>
      <c r="C487" s="21" t="s">
        <v>51</v>
      </c>
      <c r="D487" s="21"/>
      <c r="E487" s="20">
        <v>1</v>
      </c>
      <c r="F487" s="90"/>
      <c r="G487" s="35">
        <v>37038</v>
      </c>
      <c r="H487" s="35"/>
      <c r="I487" s="48">
        <v>1</v>
      </c>
      <c r="J487" s="56"/>
      <c r="K487" s="21"/>
      <c r="L487" s="48">
        <v>1</v>
      </c>
      <c r="M487" s="43"/>
      <c r="N487" s="21"/>
      <c r="O487" s="20">
        <f t="shared" si="195"/>
        <v>3</v>
      </c>
      <c r="P487" s="20">
        <f t="shared" si="196"/>
        <v>5</v>
      </c>
      <c r="Q487" s="20">
        <f t="shared" si="197"/>
        <v>2001</v>
      </c>
    </row>
    <row r="488" spans="1:17" ht="11.25" customHeight="1">
      <c r="A488" s="57" t="s">
        <v>138</v>
      </c>
      <c r="B488" s="57" t="s">
        <v>81</v>
      </c>
      <c r="C488" s="57" t="s">
        <v>160</v>
      </c>
      <c r="D488" s="57"/>
      <c r="E488" s="84">
        <v>1</v>
      </c>
      <c r="G488" s="62">
        <v>37158</v>
      </c>
      <c r="H488" s="62"/>
      <c r="I488" s="48">
        <v>1</v>
      </c>
      <c r="J488" s="65"/>
      <c r="K488" s="32"/>
      <c r="L488" s="48">
        <v>1</v>
      </c>
      <c r="M488" s="42"/>
      <c r="N488" s="32"/>
      <c r="O488" s="20">
        <f t="shared" si="195"/>
        <v>3</v>
      </c>
      <c r="P488" s="20">
        <f t="shared" si="196"/>
        <v>9</v>
      </c>
      <c r="Q488" s="20">
        <f t="shared" si="197"/>
        <v>2001</v>
      </c>
    </row>
    <row r="489" spans="1:17" ht="11.25" customHeight="1">
      <c r="A489" s="21" t="s">
        <v>138</v>
      </c>
      <c r="B489" s="21" t="s">
        <v>74</v>
      </c>
      <c r="C489" s="21" t="s">
        <v>51</v>
      </c>
      <c r="D489" s="21"/>
      <c r="E489" s="20">
        <v>1</v>
      </c>
      <c r="F489" s="90"/>
      <c r="G489" s="35">
        <v>37160</v>
      </c>
      <c r="H489" s="35">
        <v>37162</v>
      </c>
      <c r="I489" s="48">
        <v>1</v>
      </c>
      <c r="J489" s="56"/>
      <c r="K489" s="21"/>
      <c r="L489" s="48">
        <v>1</v>
      </c>
      <c r="M489" s="43"/>
      <c r="N489" s="21"/>
      <c r="O489" s="20">
        <f t="shared" si="195"/>
        <v>3</v>
      </c>
      <c r="P489" s="20">
        <f t="shared" si="196"/>
        <v>9</v>
      </c>
      <c r="Q489" s="20">
        <f t="shared" si="197"/>
        <v>2001</v>
      </c>
    </row>
    <row r="490" spans="1:17" ht="11.25" customHeight="1">
      <c r="A490" s="21" t="s">
        <v>138</v>
      </c>
      <c r="B490" s="21" t="s">
        <v>79</v>
      </c>
      <c r="C490" s="21" t="s">
        <v>143</v>
      </c>
      <c r="D490" s="21"/>
      <c r="E490" s="20">
        <v>1</v>
      </c>
      <c r="F490" s="90"/>
      <c r="G490" s="35">
        <v>37161</v>
      </c>
      <c r="H490" s="35"/>
      <c r="I490" s="48">
        <v>0</v>
      </c>
      <c r="J490" s="67" t="s">
        <v>229</v>
      </c>
      <c r="K490" s="21"/>
      <c r="L490" s="48">
        <v>0</v>
      </c>
      <c r="M490" s="43"/>
      <c r="N490" s="21"/>
      <c r="O490" s="20">
        <f t="shared" si="195"/>
        <v>3</v>
      </c>
      <c r="P490" s="20">
        <f t="shared" si="196"/>
        <v>9</v>
      </c>
      <c r="Q490" s="20">
        <f t="shared" si="197"/>
        <v>2001</v>
      </c>
    </row>
    <row r="491" spans="1:17" ht="11.25" customHeight="1">
      <c r="A491" s="57" t="s">
        <v>138</v>
      </c>
      <c r="B491" s="57" t="s">
        <v>81</v>
      </c>
      <c r="C491" s="57" t="s">
        <v>186</v>
      </c>
      <c r="D491" s="57" t="s">
        <v>171</v>
      </c>
      <c r="E491" s="84">
        <v>1</v>
      </c>
      <c r="G491" s="62">
        <v>37173</v>
      </c>
      <c r="H491" s="62"/>
      <c r="I491" s="48">
        <v>1</v>
      </c>
      <c r="J491" s="65"/>
      <c r="K491" s="32"/>
      <c r="L491" s="48">
        <v>1</v>
      </c>
      <c r="M491" s="42"/>
      <c r="N491" s="32"/>
      <c r="O491" s="20">
        <f t="shared" si="195"/>
        <v>1</v>
      </c>
      <c r="P491" s="20">
        <f t="shared" si="196"/>
        <v>10</v>
      </c>
      <c r="Q491" s="20">
        <f t="shared" si="197"/>
        <v>2001</v>
      </c>
    </row>
    <row r="492" spans="1:17" ht="11.25" customHeight="1">
      <c r="A492" s="57" t="s">
        <v>138</v>
      </c>
      <c r="B492" s="57" t="s">
        <v>72</v>
      </c>
      <c r="C492" s="57" t="s">
        <v>50</v>
      </c>
      <c r="D492" s="57"/>
      <c r="E492" s="84">
        <v>1</v>
      </c>
      <c r="G492" s="62">
        <v>37387</v>
      </c>
      <c r="H492" s="62"/>
      <c r="I492" s="48">
        <v>1</v>
      </c>
      <c r="J492" s="65"/>
      <c r="K492" s="32"/>
      <c r="L492" s="48">
        <v>1</v>
      </c>
      <c r="M492" s="42"/>
      <c r="N492" s="32"/>
      <c r="O492" s="20">
        <f t="shared" si="195"/>
        <v>2</v>
      </c>
      <c r="P492" s="20">
        <f t="shared" si="196"/>
        <v>5</v>
      </c>
      <c r="Q492" s="20">
        <f t="shared" si="197"/>
        <v>2002</v>
      </c>
    </row>
    <row r="493" spans="1:17" ht="11.25" customHeight="1">
      <c r="A493" s="57" t="s">
        <v>138</v>
      </c>
      <c r="B493" s="57" t="s">
        <v>72</v>
      </c>
      <c r="C493" s="57" t="s">
        <v>50</v>
      </c>
      <c r="D493" s="57"/>
      <c r="E493" s="84">
        <v>1</v>
      </c>
      <c r="G493" s="62">
        <v>37387</v>
      </c>
      <c r="H493" s="62"/>
      <c r="I493" s="48">
        <v>1</v>
      </c>
      <c r="J493" s="65"/>
      <c r="K493" s="32"/>
      <c r="L493" s="48">
        <v>1</v>
      </c>
      <c r="M493" s="42"/>
      <c r="N493" s="32"/>
      <c r="O493" s="20">
        <f t="shared" si="195"/>
        <v>2</v>
      </c>
      <c r="P493" s="20">
        <f t="shared" si="196"/>
        <v>5</v>
      </c>
      <c r="Q493" s="20">
        <f t="shared" si="197"/>
        <v>2002</v>
      </c>
    </row>
    <row r="494" spans="1:17" ht="11.25" customHeight="1">
      <c r="A494" s="57" t="s">
        <v>138</v>
      </c>
      <c r="B494" s="57" t="s">
        <v>72</v>
      </c>
      <c r="C494" s="57" t="s">
        <v>50</v>
      </c>
      <c r="D494" s="57"/>
      <c r="E494" s="84">
        <v>1</v>
      </c>
      <c r="G494" s="62">
        <v>37485</v>
      </c>
      <c r="H494" s="62"/>
      <c r="I494" s="48">
        <v>1</v>
      </c>
      <c r="J494" s="65"/>
      <c r="K494" s="32"/>
      <c r="L494" s="48">
        <v>1</v>
      </c>
      <c r="M494" s="42"/>
      <c r="N494" s="32"/>
      <c r="O494" s="20">
        <f t="shared" si="195"/>
        <v>2</v>
      </c>
      <c r="P494" s="20">
        <f t="shared" si="196"/>
        <v>8</v>
      </c>
      <c r="Q494" s="20">
        <f t="shared" si="197"/>
        <v>2002</v>
      </c>
    </row>
    <row r="495" spans="1:17" ht="11.25" customHeight="1">
      <c r="A495" s="57" t="s">
        <v>138</v>
      </c>
      <c r="B495" s="57" t="s">
        <v>72</v>
      </c>
      <c r="C495" s="57" t="s">
        <v>50</v>
      </c>
      <c r="D495" s="57"/>
      <c r="E495" s="84">
        <v>1</v>
      </c>
      <c r="G495" s="62">
        <v>37493</v>
      </c>
      <c r="H495" s="62"/>
      <c r="I495" s="48">
        <v>1</v>
      </c>
      <c r="J495" s="65"/>
      <c r="K495" s="32"/>
      <c r="L495" s="48">
        <v>1</v>
      </c>
      <c r="M495" s="42"/>
      <c r="N495" s="32"/>
      <c r="O495" s="20">
        <f t="shared" si="195"/>
        <v>3</v>
      </c>
      <c r="P495" s="20">
        <f t="shared" si="196"/>
        <v>8</v>
      </c>
      <c r="Q495" s="20">
        <f t="shared" si="197"/>
        <v>2002</v>
      </c>
    </row>
    <row r="496" spans="1:17" ht="11.25" customHeight="1">
      <c r="A496" s="57" t="s">
        <v>138</v>
      </c>
      <c r="B496" s="57" t="s">
        <v>72</v>
      </c>
      <c r="C496" s="57" t="s">
        <v>50</v>
      </c>
      <c r="D496" s="57"/>
      <c r="E496" s="84">
        <v>1</v>
      </c>
      <c r="G496" s="62">
        <v>37499</v>
      </c>
      <c r="H496" s="62"/>
      <c r="I496" s="48">
        <v>1</v>
      </c>
      <c r="J496" s="65"/>
      <c r="K496" s="32"/>
      <c r="L496" s="48">
        <v>1</v>
      </c>
      <c r="M496" s="42"/>
      <c r="N496" s="32"/>
      <c r="O496" s="20">
        <f t="shared" si="195"/>
        <v>3</v>
      </c>
      <c r="P496" s="20">
        <f t="shared" si="196"/>
        <v>8</v>
      </c>
      <c r="Q496" s="20">
        <f t="shared" si="197"/>
        <v>2002</v>
      </c>
    </row>
    <row r="497" spans="1:17" ht="11.25" customHeight="1">
      <c r="A497" s="21" t="s">
        <v>138</v>
      </c>
      <c r="B497" s="21" t="s">
        <v>79</v>
      </c>
      <c r="C497" s="21" t="s">
        <v>306</v>
      </c>
      <c r="D497" s="21" t="s">
        <v>316</v>
      </c>
      <c r="E497" s="20">
        <v>1</v>
      </c>
      <c r="G497" s="35">
        <v>37509</v>
      </c>
      <c r="H497" s="35"/>
      <c r="I497" s="48">
        <v>1</v>
      </c>
      <c r="J497" s="56"/>
      <c r="K497" s="21"/>
      <c r="L497" s="48">
        <v>1</v>
      </c>
      <c r="M497" s="43"/>
      <c r="N497" s="21"/>
      <c r="O497" s="20">
        <f t="shared" si="195"/>
        <v>1</v>
      </c>
      <c r="P497" s="20">
        <f t="shared" si="196"/>
        <v>9</v>
      </c>
      <c r="Q497" s="20">
        <f t="shared" si="197"/>
        <v>2002</v>
      </c>
    </row>
    <row r="498" spans="1:17" ht="11.25" customHeight="1">
      <c r="A498" s="57" t="s">
        <v>138</v>
      </c>
      <c r="B498" s="57" t="s">
        <v>81</v>
      </c>
      <c r="C498" s="57" t="s">
        <v>186</v>
      </c>
      <c r="D498" s="57" t="s">
        <v>171</v>
      </c>
      <c r="E498" s="84">
        <v>1</v>
      </c>
      <c r="G498" s="62">
        <v>37529</v>
      </c>
      <c r="H498" s="62"/>
      <c r="I498" s="48">
        <v>1</v>
      </c>
      <c r="J498" s="65"/>
      <c r="K498" s="32"/>
      <c r="L498" s="48">
        <v>1</v>
      </c>
      <c r="M498" s="42"/>
      <c r="N498" s="32"/>
      <c r="O498" s="20">
        <f t="shared" si="195"/>
        <v>3</v>
      </c>
      <c r="P498" s="20">
        <f t="shared" si="196"/>
        <v>9</v>
      </c>
      <c r="Q498" s="20">
        <f t="shared" si="197"/>
        <v>2002</v>
      </c>
    </row>
    <row r="499" spans="1:17" ht="11.25" customHeight="1">
      <c r="A499" s="21" t="s">
        <v>138</v>
      </c>
      <c r="B499" s="21" t="s">
        <v>81</v>
      </c>
      <c r="C499" s="21" t="s">
        <v>207</v>
      </c>
      <c r="D499" s="21" t="s">
        <v>171</v>
      </c>
      <c r="E499" s="20">
        <v>1</v>
      </c>
      <c r="F499" s="90"/>
      <c r="G499" s="35">
        <v>37773</v>
      </c>
      <c r="H499" s="35">
        <v>37774</v>
      </c>
      <c r="I499" s="48">
        <v>1</v>
      </c>
      <c r="J499" s="56"/>
      <c r="K499" s="21"/>
      <c r="L499" s="48">
        <v>1</v>
      </c>
      <c r="M499" s="43"/>
      <c r="N499" s="21"/>
      <c r="O499" s="20">
        <f t="shared" si="195"/>
        <v>1</v>
      </c>
      <c r="P499" s="20">
        <f t="shared" si="196"/>
        <v>6</v>
      </c>
      <c r="Q499" s="20">
        <f t="shared" si="197"/>
        <v>2003</v>
      </c>
    </row>
    <row r="500" spans="1:17" ht="11.25" customHeight="1">
      <c r="A500" s="21" t="s">
        <v>138</v>
      </c>
      <c r="B500" s="21" t="s">
        <v>78</v>
      </c>
      <c r="C500" s="21" t="s">
        <v>158</v>
      </c>
      <c r="D500" s="21"/>
      <c r="E500" s="20">
        <v>1</v>
      </c>
      <c r="F500" s="90"/>
      <c r="G500" s="35">
        <v>37851</v>
      </c>
      <c r="H500" s="35"/>
      <c r="I500" s="48">
        <v>1</v>
      </c>
      <c r="J500" s="56"/>
      <c r="K500" s="21"/>
      <c r="L500" s="48">
        <v>1</v>
      </c>
      <c r="M500" s="43"/>
      <c r="N500" s="21"/>
      <c r="O500" s="20">
        <f t="shared" si="195"/>
        <v>2</v>
      </c>
      <c r="P500" s="20">
        <f t="shared" si="196"/>
        <v>8</v>
      </c>
      <c r="Q500" s="20">
        <f t="shared" si="197"/>
        <v>2003</v>
      </c>
    </row>
    <row r="501" spans="1:17" ht="11.25" customHeight="1">
      <c r="A501" s="21" t="s">
        <v>138</v>
      </c>
      <c r="B501" s="21" t="s">
        <v>72</v>
      </c>
      <c r="C501" s="21" t="s">
        <v>50</v>
      </c>
      <c r="D501" s="21"/>
      <c r="E501" s="20">
        <v>1</v>
      </c>
      <c r="F501" s="90"/>
      <c r="G501" s="35">
        <v>37869</v>
      </c>
      <c r="H501" s="35">
        <v>37871</v>
      </c>
      <c r="I501" s="48">
        <v>1</v>
      </c>
      <c r="J501" s="56"/>
      <c r="K501" s="21"/>
      <c r="L501" s="48">
        <v>1</v>
      </c>
      <c r="M501" s="43"/>
      <c r="N501" s="21"/>
      <c r="O501" s="20">
        <f t="shared" si="195"/>
        <v>1</v>
      </c>
      <c r="P501" s="20">
        <f t="shared" si="196"/>
        <v>9</v>
      </c>
      <c r="Q501" s="20">
        <f t="shared" si="197"/>
        <v>2003</v>
      </c>
    </row>
    <row r="502" spans="1:17" ht="11.25" customHeight="1">
      <c r="A502" s="21" t="s">
        <v>138</v>
      </c>
      <c r="B502" s="21" t="s">
        <v>72</v>
      </c>
      <c r="C502" s="21" t="s">
        <v>50</v>
      </c>
      <c r="D502" s="21"/>
      <c r="E502" s="20">
        <v>1</v>
      </c>
      <c r="F502" s="90"/>
      <c r="G502" s="35">
        <v>37876</v>
      </c>
      <c r="H502" s="35">
        <v>37882</v>
      </c>
      <c r="I502" s="48">
        <v>1</v>
      </c>
      <c r="J502" s="56"/>
      <c r="K502" s="21"/>
      <c r="L502" s="48">
        <v>1</v>
      </c>
      <c r="M502" s="43"/>
      <c r="N502" s="21"/>
      <c r="O502" s="20">
        <f t="shared" si="195"/>
        <v>2</v>
      </c>
      <c r="P502" s="20">
        <f t="shared" si="196"/>
        <v>9</v>
      </c>
      <c r="Q502" s="20">
        <f t="shared" si="197"/>
        <v>2003</v>
      </c>
    </row>
    <row r="503" spans="1:17" ht="11.25" customHeight="1">
      <c r="A503" s="21" t="s">
        <v>138</v>
      </c>
      <c r="B503" s="21" t="s">
        <v>73</v>
      </c>
      <c r="C503" s="21" t="s">
        <v>230</v>
      </c>
      <c r="D503" s="21"/>
      <c r="E503" s="20">
        <v>1</v>
      </c>
      <c r="F503" s="90"/>
      <c r="G503" s="35">
        <v>37912</v>
      </c>
      <c r="H503" s="35">
        <v>37913</v>
      </c>
      <c r="I503" s="48">
        <v>1</v>
      </c>
      <c r="J503" s="56"/>
      <c r="K503" s="21"/>
      <c r="L503" s="48">
        <v>1</v>
      </c>
      <c r="M503" s="43"/>
      <c r="N503" s="21"/>
      <c r="O503" s="20">
        <f t="shared" si="195"/>
        <v>2</v>
      </c>
      <c r="P503" s="20">
        <f t="shared" si="196"/>
        <v>10</v>
      </c>
      <c r="Q503" s="20">
        <f t="shared" si="197"/>
        <v>2003</v>
      </c>
    </row>
    <row r="504" spans="1:17" ht="11.25" customHeight="1">
      <c r="A504" s="21" t="s">
        <v>138</v>
      </c>
      <c r="B504" s="50" t="s">
        <v>72</v>
      </c>
      <c r="C504" s="21" t="s">
        <v>50</v>
      </c>
      <c r="D504" s="21"/>
      <c r="E504" s="20">
        <v>1</v>
      </c>
      <c r="F504" s="90"/>
      <c r="G504" s="35">
        <v>38261</v>
      </c>
      <c r="H504" s="35">
        <v>38265</v>
      </c>
      <c r="I504" s="48">
        <v>1</v>
      </c>
      <c r="J504" s="56"/>
      <c r="K504" s="21"/>
      <c r="L504" s="48">
        <v>1</v>
      </c>
      <c r="M504" s="43"/>
      <c r="N504" s="21"/>
      <c r="O504" s="20">
        <f t="shared" si="195"/>
        <v>1</v>
      </c>
      <c r="P504" s="20">
        <f t="shared" si="196"/>
        <v>10</v>
      </c>
      <c r="Q504" s="20">
        <f t="shared" si="197"/>
        <v>2004</v>
      </c>
    </row>
    <row r="505" spans="1:17" ht="11.25" customHeight="1">
      <c r="A505" s="21" t="s">
        <v>138</v>
      </c>
      <c r="B505" s="50" t="s">
        <v>72</v>
      </c>
      <c r="C505" s="21" t="s">
        <v>231</v>
      </c>
      <c r="D505" s="21" t="s">
        <v>50</v>
      </c>
      <c r="E505" s="20">
        <v>1</v>
      </c>
      <c r="F505" s="90"/>
      <c r="G505" s="35">
        <v>38607</v>
      </c>
      <c r="H505" s="35">
        <v>38628</v>
      </c>
      <c r="I505" s="48">
        <v>0</v>
      </c>
      <c r="J505" s="56"/>
      <c r="K505" s="21"/>
      <c r="L505" s="48">
        <v>1</v>
      </c>
      <c r="M505" s="43" t="s">
        <v>232</v>
      </c>
      <c r="N505" s="93" t="s">
        <v>325</v>
      </c>
      <c r="O505" s="20">
        <f t="shared" si="195"/>
        <v>2</v>
      </c>
      <c r="P505" s="20">
        <f t="shared" si="196"/>
        <v>9</v>
      </c>
      <c r="Q505" s="20">
        <f t="shared" si="197"/>
        <v>2005</v>
      </c>
    </row>
    <row r="506" spans="1:17" ht="11.25" customHeight="1">
      <c r="A506" s="21" t="s">
        <v>138</v>
      </c>
      <c r="B506" s="50" t="s">
        <v>72</v>
      </c>
      <c r="C506" s="21" t="s">
        <v>233</v>
      </c>
      <c r="D506" s="21" t="s">
        <v>50</v>
      </c>
      <c r="E506" s="20">
        <v>1</v>
      </c>
      <c r="F506" s="90" t="s">
        <v>290</v>
      </c>
      <c r="G506" s="35">
        <v>38845</v>
      </c>
      <c r="H506" s="35">
        <v>38852</v>
      </c>
      <c r="I506" s="48">
        <v>0</v>
      </c>
      <c r="J506" s="56"/>
      <c r="K506" s="21"/>
      <c r="L506" s="48">
        <v>1</v>
      </c>
      <c r="M506" s="43" t="s">
        <v>232</v>
      </c>
      <c r="N506" s="93" t="s">
        <v>325</v>
      </c>
      <c r="O506" s="20">
        <f t="shared" si="195"/>
        <v>1</v>
      </c>
      <c r="P506" s="20">
        <f t="shared" si="196"/>
        <v>5</v>
      </c>
      <c r="Q506" s="20">
        <f t="shared" si="197"/>
        <v>2006</v>
      </c>
    </row>
    <row r="507" spans="1:17" ht="11.25" customHeight="1">
      <c r="A507" s="21" t="s">
        <v>138</v>
      </c>
      <c r="B507" s="50" t="s">
        <v>72</v>
      </c>
      <c r="C507" s="21" t="s">
        <v>235</v>
      </c>
      <c r="D507" s="21" t="s">
        <v>50</v>
      </c>
      <c r="E507" s="20">
        <v>1</v>
      </c>
      <c r="F507" s="90" t="s">
        <v>290</v>
      </c>
      <c r="G507" s="35">
        <v>38861</v>
      </c>
      <c r="H507" s="35">
        <v>38863</v>
      </c>
      <c r="I507" s="48">
        <v>0</v>
      </c>
      <c r="J507" s="56"/>
      <c r="K507" s="21"/>
      <c r="L507" s="48">
        <v>1</v>
      </c>
      <c r="M507" s="43" t="s">
        <v>232</v>
      </c>
      <c r="N507" s="93" t="s">
        <v>325</v>
      </c>
      <c r="O507" s="20">
        <f t="shared" si="195"/>
        <v>3</v>
      </c>
      <c r="P507" s="20">
        <f t="shared" si="196"/>
        <v>5</v>
      </c>
      <c r="Q507" s="20">
        <f t="shared" si="197"/>
        <v>2006</v>
      </c>
    </row>
    <row r="508" spans="1:17" ht="11.25" customHeight="1">
      <c r="A508" s="21" t="s">
        <v>138</v>
      </c>
      <c r="B508" s="50" t="s">
        <v>72</v>
      </c>
      <c r="C508" s="21" t="s">
        <v>50</v>
      </c>
      <c r="D508" s="21"/>
      <c r="E508" s="20">
        <v>2</v>
      </c>
      <c r="F508" s="90" t="s">
        <v>236</v>
      </c>
      <c r="G508" s="35">
        <v>38967</v>
      </c>
      <c r="H508" s="35">
        <v>38968</v>
      </c>
      <c r="I508" s="48">
        <v>0</v>
      </c>
      <c r="J508" s="56"/>
      <c r="K508" s="21"/>
      <c r="L508" s="48">
        <v>1</v>
      </c>
      <c r="M508" s="43" t="s">
        <v>232</v>
      </c>
      <c r="N508" s="93" t="s">
        <v>325</v>
      </c>
      <c r="O508" s="20">
        <f t="shared" si="195"/>
        <v>1</v>
      </c>
      <c r="P508" s="20">
        <f t="shared" si="196"/>
        <v>9</v>
      </c>
      <c r="Q508" s="20">
        <f t="shared" si="197"/>
        <v>2006</v>
      </c>
    </row>
    <row r="509" spans="1:17" ht="11.25" customHeight="1">
      <c r="A509" s="21" t="s">
        <v>138</v>
      </c>
      <c r="B509" s="50" t="s">
        <v>72</v>
      </c>
      <c r="C509" s="21" t="s">
        <v>50</v>
      </c>
      <c r="D509" s="21"/>
      <c r="E509" s="20">
        <v>1</v>
      </c>
      <c r="F509" s="90"/>
      <c r="G509" s="35">
        <v>38975</v>
      </c>
      <c r="H509" s="35"/>
      <c r="I509" s="48">
        <v>0</v>
      </c>
      <c r="J509" s="56"/>
      <c r="K509" s="21"/>
      <c r="L509" s="48">
        <v>1</v>
      </c>
      <c r="M509" s="43" t="s">
        <v>232</v>
      </c>
      <c r="N509" s="93" t="s">
        <v>325</v>
      </c>
      <c r="O509" s="20">
        <f t="shared" si="195"/>
        <v>2</v>
      </c>
      <c r="P509" s="20">
        <f t="shared" si="196"/>
        <v>9</v>
      </c>
      <c r="Q509" s="20">
        <f t="shared" si="197"/>
        <v>2006</v>
      </c>
    </row>
    <row r="510" spans="1:17" ht="11.25" customHeight="1">
      <c r="A510" s="21" t="s">
        <v>138</v>
      </c>
      <c r="B510" s="50" t="s">
        <v>81</v>
      </c>
      <c r="C510" s="21" t="s">
        <v>181</v>
      </c>
      <c r="D510" s="21"/>
      <c r="E510" s="20">
        <v>1</v>
      </c>
      <c r="F510" s="90" t="s">
        <v>237</v>
      </c>
      <c r="G510" s="35">
        <v>38979</v>
      </c>
      <c r="H510" s="35"/>
      <c r="I510" s="48">
        <v>0</v>
      </c>
      <c r="J510" s="56"/>
      <c r="K510" s="21"/>
      <c r="L510" s="48">
        <v>1</v>
      </c>
      <c r="M510" s="43" t="s">
        <v>232</v>
      </c>
      <c r="N510" s="93" t="s">
        <v>325</v>
      </c>
      <c r="O510" s="20">
        <f t="shared" si="195"/>
        <v>2</v>
      </c>
      <c r="P510" s="20">
        <f t="shared" si="196"/>
        <v>9</v>
      </c>
      <c r="Q510" s="20">
        <f t="shared" si="197"/>
        <v>2006</v>
      </c>
    </row>
    <row r="511" spans="1:17" ht="11.25" customHeight="1">
      <c r="A511" s="21" t="s">
        <v>138</v>
      </c>
      <c r="B511" s="50" t="s">
        <v>72</v>
      </c>
      <c r="C511" s="21" t="s">
        <v>50</v>
      </c>
      <c r="D511" s="21"/>
      <c r="E511" s="20">
        <v>1</v>
      </c>
      <c r="F511" s="90"/>
      <c r="G511" s="35">
        <v>38989</v>
      </c>
      <c r="H511" s="35"/>
      <c r="I511" s="48">
        <v>0</v>
      </c>
      <c r="J511" s="56"/>
      <c r="K511" s="21"/>
      <c r="L511" s="48">
        <v>1</v>
      </c>
      <c r="M511" s="43" t="s">
        <v>232</v>
      </c>
      <c r="N511" s="93" t="s">
        <v>325</v>
      </c>
      <c r="O511" s="20">
        <f t="shared" si="195"/>
        <v>3</v>
      </c>
      <c r="P511" s="20">
        <f t="shared" si="196"/>
        <v>9</v>
      </c>
      <c r="Q511" s="20">
        <f t="shared" si="197"/>
        <v>2006</v>
      </c>
    </row>
    <row r="512" spans="1:17" ht="11.25" customHeight="1">
      <c r="A512" s="21" t="s">
        <v>138</v>
      </c>
      <c r="B512" s="50" t="s">
        <v>81</v>
      </c>
      <c r="C512" s="21" t="s">
        <v>164</v>
      </c>
      <c r="D512" s="21" t="s">
        <v>184</v>
      </c>
      <c r="E512" s="20">
        <v>1</v>
      </c>
      <c r="F512" s="90" t="s">
        <v>267</v>
      </c>
      <c r="G512" s="35">
        <v>38993</v>
      </c>
      <c r="H512" s="35">
        <v>39000</v>
      </c>
      <c r="I512" s="48">
        <v>0</v>
      </c>
      <c r="J512" s="56"/>
      <c r="K512" s="21"/>
      <c r="L512" s="48">
        <v>1</v>
      </c>
      <c r="M512" s="43" t="s">
        <v>232</v>
      </c>
      <c r="N512" s="93" t="s">
        <v>325</v>
      </c>
      <c r="O512" s="20">
        <f t="shared" si="195"/>
        <v>1</v>
      </c>
      <c r="P512" s="20">
        <f t="shared" si="196"/>
        <v>10</v>
      </c>
      <c r="Q512" s="20">
        <f t="shared" si="197"/>
        <v>2006</v>
      </c>
    </row>
    <row r="513" spans="1:17" ht="11.25" customHeight="1">
      <c r="A513" s="21" t="s">
        <v>138</v>
      </c>
      <c r="B513" s="50" t="s">
        <v>81</v>
      </c>
      <c r="C513" s="21" t="s">
        <v>238</v>
      </c>
      <c r="D513" s="21" t="s">
        <v>171</v>
      </c>
      <c r="E513" s="20">
        <v>1</v>
      </c>
      <c r="F513" s="90" t="s">
        <v>267</v>
      </c>
      <c r="G513" s="35">
        <v>39000</v>
      </c>
      <c r="H513" s="35">
        <v>39001</v>
      </c>
      <c r="I513" s="48">
        <v>0</v>
      </c>
      <c r="J513" s="56"/>
      <c r="K513" s="21"/>
      <c r="L513" s="48">
        <v>1</v>
      </c>
      <c r="M513" s="43" t="s">
        <v>232</v>
      </c>
      <c r="N513" s="93" t="s">
        <v>325</v>
      </c>
      <c r="O513" s="20">
        <f t="shared" si="195"/>
        <v>1</v>
      </c>
      <c r="P513" s="20">
        <f t="shared" si="196"/>
        <v>10</v>
      </c>
      <c r="Q513" s="20">
        <f t="shared" si="197"/>
        <v>2006</v>
      </c>
    </row>
    <row r="514" spans="1:17" ht="11.25" customHeight="1">
      <c r="A514" s="21" t="s">
        <v>138</v>
      </c>
      <c r="B514" s="50" t="s">
        <v>81</v>
      </c>
      <c r="C514" s="21" t="s">
        <v>239</v>
      </c>
      <c r="D514" s="21"/>
      <c r="E514" s="20">
        <v>1</v>
      </c>
      <c r="F514" s="90" t="s">
        <v>267</v>
      </c>
      <c r="G514" s="35">
        <v>39319</v>
      </c>
      <c r="H514" s="35">
        <v>39321</v>
      </c>
      <c r="I514" s="48">
        <v>0</v>
      </c>
      <c r="J514" s="56"/>
      <c r="K514" s="21"/>
      <c r="L514" s="48">
        <v>1</v>
      </c>
      <c r="M514" s="43" t="s">
        <v>232</v>
      </c>
      <c r="N514" s="93" t="s">
        <v>325</v>
      </c>
      <c r="O514" s="20">
        <f t="shared" si="195"/>
        <v>3</v>
      </c>
      <c r="P514" s="20">
        <f t="shared" si="196"/>
        <v>8</v>
      </c>
      <c r="Q514" s="20">
        <f t="shared" si="197"/>
        <v>2007</v>
      </c>
    </row>
    <row r="515" spans="1:17" ht="11.25" customHeight="1">
      <c r="A515" s="21" t="s">
        <v>138</v>
      </c>
      <c r="B515" s="50" t="s">
        <v>78</v>
      </c>
      <c r="C515" s="21" t="s">
        <v>158</v>
      </c>
      <c r="D515" s="21"/>
      <c r="E515" s="20">
        <v>2</v>
      </c>
      <c r="F515" s="90" t="s">
        <v>292</v>
      </c>
      <c r="G515" s="35">
        <v>39383</v>
      </c>
      <c r="H515" s="35"/>
      <c r="I515" s="48">
        <v>0</v>
      </c>
      <c r="J515" s="56"/>
      <c r="K515" s="21"/>
      <c r="L515" s="48">
        <v>1</v>
      </c>
      <c r="M515" s="43" t="s">
        <v>232</v>
      </c>
      <c r="N515" s="93" t="s">
        <v>325</v>
      </c>
      <c r="O515" s="20">
        <f t="shared" si="195"/>
        <v>3</v>
      </c>
      <c r="P515" s="20">
        <f t="shared" si="196"/>
        <v>10</v>
      </c>
      <c r="Q515" s="20">
        <f t="shared" si="197"/>
        <v>2007</v>
      </c>
    </row>
    <row r="516" spans="1:17" ht="11.25" customHeight="1">
      <c r="A516" s="39" t="s">
        <v>138</v>
      </c>
      <c r="B516" s="39" t="s">
        <v>79</v>
      </c>
      <c r="C516" s="69" t="s">
        <v>315</v>
      </c>
      <c r="D516" s="39" t="s">
        <v>143</v>
      </c>
      <c r="E516" s="86">
        <v>1</v>
      </c>
      <c r="F516" s="69" t="s">
        <v>234</v>
      </c>
      <c r="G516" s="40">
        <v>39589</v>
      </c>
      <c r="H516" s="40">
        <v>39591</v>
      </c>
      <c r="I516" s="39">
        <v>0</v>
      </c>
      <c r="J516" s="39"/>
      <c r="K516" s="39"/>
      <c r="L516" s="39">
        <v>1</v>
      </c>
      <c r="M516" s="52" t="s">
        <v>232</v>
      </c>
      <c r="N516" s="93" t="s">
        <v>325</v>
      </c>
      <c r="O516" s="20">
        <f t="shared" si="195"/>
        <v>3</v>
      </c>
      <c r="P516" s="20">
        <f t="shared" si="196"/>
        <v>5</v>
      </c>
      <c r="Q516" s="20">
        <f t="shared" si="197"/>
        <v>2008</v>
      </c>
    </row>
    <row r="517" spans="1:17" ht="11.25" customHeight="1">
      <c r="A517" s="39" t="s">
        <v>138</v>
      </c>
      <c r="B517" s="39" t="s">
        <v>81</v>
      </c>
      <c r="C517" s="69" t="s">
        <v>164</v>
      </c>
      <c r="D517" s="39" t="s">
        <v>184</v>
      </c>
      <c r="E517" s="86">
        <v>1</v>
      </c>
      <c r="F517" s="69" t="s">
        <v>267</v>
      </c>
      <c r="G517" s="40">
        <v>39693</v>
      </c>
      <c r="H517" s="40">
        <v>39696</v>
      </c>
      <c r="I517" s="39">
        <v>0</v>
      </c>
      <c r="J517" s="39"/>
      <c r="K517" s="39"/>
      <c r="L517" s="39">
        <v>1</v>
      </c>
      <c r="M517" s="52" t="s">
        <v>232</v>
      </c>
      <c r="N517" s="93" t="s">
        <v>325</v>
      </c>
      <c r="O517" s="20">
        <f t="shared" ref="O517:O533" si="198">IF(DAY(G517)&lt;=10,1,IF(DAY(G517)&gt;20,3,2))</f>
        <v>1</v>
      </c>
      <c r="P517" s="20">
        <f t="shared" ref="P517:P533" si="199">MONTH(G517)</f>
        <v>9</v>
      </c>
      <c r="Q517" s="20">
        <f t="shared" ref="Q517:Q533" si="200">YEAR(G517)</f>
        <v>2008</v>
      </c>
    </row>
    <row r="518" spans="1:17" ht="11.25" customHeight="1">
      <c r="A518" s="39" t="s">
        <v>138</v>
      </c>
      <c r="B518" s="39" t="s">
        <v>72</v>
      </c>
      <c r="C518" s="69" t="s">
        <v>50</v>
      </c>
      <c r="D518" s="39"/>
      <c r="E518" s="86">
        <v>1</v>
      </c>
      <c r="F518" s="69"/>
      <c r="G518" s="40">
        <v>39693</v>
      </c>
      <c r="H518" s="40">
        <v>39697</v>
      </c>
      <c r="I518" s="39">
        <v>0</v>
      </c>
      <c r="J518" s="39"/>
      <c r="K518" s="39"/>
      <c r="L518" s="39">
        <v>1</v>
      </c>
      <c r="M518" s="52" t="s">
        <v>240</v>
      </c>
      <c r="N518" s="93" t="s">
        <v>328</v>
      </c>
      <c r="O518" s="20">
        <f t="shared" si="198"/>
        <v>1</v>
      </c>
      <c r="P518" s="20">
        <f t="shared" si="199"/>
        <v>9</v>
      </c>
      <c r="Q518" s="20">
        <f t="shared" si="200"/>
        <v>2008</v>
      </c>
    </row>
    <row r="519" spans="1:17" ht="11.25" customHeight="1">
      <c r="A519" s="39" t="s">
        <v>138</v>
      </c>
      <c r="B519" s="39" t="s">
        <v>72</v>
      </c>
      <c r="C519" s="69" t="s">
        <v>50</v>
      </c>
      <c r="D519" s="39"/>
      <c r="E519" s="86">
        <v>1</v>
      </c>
      <c r="F519" s="69"/>
      <c r="G519" s="40">
        <v>39703</v>
      </c>
      <c r="H519" s="40">
        <v>39710</v>
      </c>
      <c r="I519" s="68">
        <v>0</v>
      </c>
      <c r="J519" s="51"/>
      <c r="K519" s="51"/>
      <c r="L519" s="68">
        <v>1</v>
      </c>
      <c r="M519" s="52" t="s">
        <v>240</v>
      </c>
      <c r="N519" s="93" t="s">
        <v>328</v>
      </c>
      <c r="O519" s="20">
        <f>IF(DAY(G519)&lt;=10,1,IF(DAY(G519)&gt;20,3,2))</f>
        <v>2</v>
      </c>
      <c r="P519" s="20">
        <f>MONTH(G519)</f>
        <v>9</v>
      </c>
      <c r="Q519" s="20">
        <f>YEAR(G519)</f>
        <v>2008</v>
      </c>
    </row>
    <row r="520" spans="1:17" ht="11.25" customHeight="1">
      <c r="A520" s="39" t="s">
        <v>138</v>
      </c>
      <c r="B520" s="39" t="s">
        <v>81</v>
      </c>
      <c r="C520" s="69" t="s">
        <v>241</v>
      </c>
      <c r="D520" s="39" t="s">
        <v>168</v>
      </c>
      <c r="E520" s="86">
        <v>1</v>
      </c>
      <c r="F520" s="69" t="s">
        <v>267</v>
      </c>
      <c r="G520" s="40">
        <v>39704</v>
      </c>
      <c r="H520" s="40">
        <v>39705</v>
      </c>
      <c r="I520" s="68">
        <v>0</v>
      </c>
      <c r="J520" s="51"/>
      <c r="K520" s="51"/>
      <c r="L520" s="68">
        <v>1</v>
      </c>
      <c r="M520" s="52" t="s">
        <v>232</v>
      </c>
      <c r="N520" s="93" t="s">
        <v>325</v>
      </c>
      <c r="O520" s="20">
        <f>IF(DAY(G520)&lt;=10,1,IF(DAY(G520)&gt;20,3,2))</f>
        <v>2</v>
      </c>
      <c r="P520" s="20">
        <f>MONTH(G520)</f>
        <v>9</v>
      </c>
      <c r="Q520" s="20">
        <f>YEAR(G520)</f>
        <v>2008</v>
      </c>
    </row>
    <row r="521" spans="1:17" ht="11.25" customHeight="1">
      <c r="A521" s="39" t="s">
        <v>138</v>
      </c>
      <c r="B521" s="39" t="s">
        <v>81</v>
      </c>
      <c r="C521" s="69" t="s">
        <v>242</v>
      </c>
      <c r="D521" s="39" t="s">
        <v>171</v>
      </c>
      <c r="E521" s="86">
        <v>1</v>
      </c>
      <c r="F521" s="69"/>
      <c r="G521" s="40">
        <v>39708</v>
      </c>
      <c r="H521" s="40"/>
      <c r="I521" s="68">
        <v>0</v>
      </c>
      <c r="J521" s="51"/>
      <c r="K521" s="51"/>
      <c r="L521" s="68">
        <v>1</v>
      </c>
      <c r="M521" s="52" t="s">
        <v>232</v>
      </c>
      <c r="N521" s="93" t="s">
        <v>325</v>
      </c>
      <c r="O521" s="20">
        <f>IF(DAY(G521)&lt;=10,1,IF(DAY(G521)&gt;20,3,2))</f>
        <v>2</v>
      </c>
      <c r="P521" s="20">
        <f>MONTH(G521)</f>
        <v>9</v>
      </c>
      <c r="Q521" s="20">
        <f>YEAR(G521)</f>
        <v>2008</v>
      </c>
    </row>
    <row r="522" spans="1:17" ht="11.25" customHeight="1">
      <c r="A522" s="39" t="s">
        <v>138</v>
      </c>
      <c r="B522" s="39" t="s">
        <v>66</v>
      </c>
      <c r="C522" s="69" t="s">
        <v>243</v>
      </c>
      <c r="D522" s="39" t="s">
        <v>244</v>
      </c>
      <c r="E522" s="86">
        <v>1</v>
      </c>
      <c r="F522" s="69" t="s">
        <v>267</v>
      </c>
      <c r="G522" s="40">
        <v>39942</v>
      </c>
      <c r="H522" s="40">
        <v>39943</v>
      </c>
      <c r="I522" s="68">
        <v>0</v>
      </c>
      <c r="J522" s="51"/>
      <c r="K522" s="51"/>
      <c r="L522" s="68">
        <v>1</v>
      </c>
      <c r="M522" s="52" t="s">
        <v>245</v>
      </c>
      <c r="N522" s="93" t="s">
        <v>326</v>
      </c>
      <c r="O522" s="20">
        <f t="shared" si="198"/>
        <v>1</v>
      </c>
      <c r="P522" s="20">
        <f t="shared" si="199"/>
        <v>5</v>
      </c>
      <c r="Q522" s="20">
        <f t="shared" si="200"/>
        <v>2009</v>
      </c>
    </row>
    <row r="523" spans="1:17" ht="11.25" customHeight="1">
      <c r="A523" s="39" t="s">
        <v>138</v>
      </c>
      <c r="B523" s="39" t="s">
        <v>78</v>
      </c>
      <c r="C523" s="69" t="s">
        <v>158</v>
      </c>
      <c r="D523" s="39"/>
      <c r="E523" s="86">
        <v>1</v>
      </c>
      <c r="F523" s="69"/>
      <c r="G523" s="40">
        <v>39959</v>
      </c>
      <c r="H523" s="40"/>
      <c r="I523" s="68">
        <v>0</v>
      </c>
      <c r="J523" s="51"/>
      <c r="K523" s="51"/>
      <c r="L523" s="68">
        <v>1</v>
      </c>
      <c r="M523" s="52" t="s">
        <v>245</v>
      </c>
      <c r="N523" s="93" t="s">
        <v>326</v>
      </c>
      <c r="O523" s="20">
        <f t="shared" si="198"/>
        <v>3</v>
      </c>
      <c r="P523" s="20">
        <f t="shared" si="199"/>
        <v>5</v>
      </c>
      <c r="Q523" s="20">
        <f t="shared" si="200"/>
        <v>2009</v>
      </c>
    </row>
    <row r="524" spans="1:17" ht="11.25" customHeight="1">
      <c r="A524" s="39" t="s">
        <v>138</v>
      </c>
      <c r="B524" s="39" t="s">
        <v>65</v>
      </c>
      <c r="C524" s="69" t="s">
        <v>246</v>
      </c>
      <c r="D524" s="39"/>
      <c r="E524" s="86">
        <v>1</v>
      </c>
      <c r="F524" s="69"/>
      <c r="G524" s="40">
        <v>40103</v>
      </c>
      <c r="H524" s="40"/>
      <c r="I524" s="68">
        <v>0</v>
      </c>
      <c r="J524" s="51"/>
      <c r="K524" s="51"/>
      <c r="L524" s="68">
        <v>1</v>
      </c>
      <c r="M524" s="52" t="s">
        <v>245</v>
      </c>
      <c r="N524" s="93" t="s">
        <v>326</v>
      </c>
      <c r="O524" s="20">
        <f t="shared" si="198"/>
        <v>2</v>
      </c>
      <c r="P524" s="20">
        <f t="shared" si="199"/>
        <v>10</v>
      </c>
      <c r="Q524" s="20">
        <f t="shared" si="200"/>
        <v>2009</v>
      </c>
    </row>
    <row r="525" spans="1:17" ht="11.25" customHeight="1">
      <c r="A525" s="39" t="s">
        <v>138</v>
      </c>
      <c r="B525" s="39" t="s">
        <v>81</v>
      </c>
      <c r="C525" s="69" t="s">
        <v>242</v>
      </c>
      <c r="D525" s="39" t="s">
        <v>171</v>
      </c>
      <c r="E525" s="86">
        <v>1</v>
      </c>
      <c r="F525" s="69" t="s">
        <v>267</v>
      </c>
      <c r="G525" s="40">
        <v>40105</v>
      </c>
      <c r="H525" s="40">
        <v>40106</v>
      </c>
      <c r="I525" s="68">
        <v>0</v>
      </c>
      <c r="J525" s="51"/>
      <c r="K525" s="51"/>
      <c r="L525" s="68">
        <v>1</v>
      </c>
      <c r="M525" s="52" t="s">
        <v>245</v>
      </c>
      <c r="N525" s="93" t="s">
        <v>326</v>
      </c>
      <c r="O525" s="20">
        <f t="shared" si="198"/>
        <v>2</v>
      </c>
      <c r="P525" s="20">
        <f t="shared" si="199"/>
        <v>10</v>
      </c>
      <c r="Q525" s="20">
        <f t="shared" si="200"/>
        <v>2009</v>
      </c>
    </row>
    <row r="526" spans="1:17" ht="11.25" customHeight="1">
      <c r="A526" s="39" t="s">
        <v>138</v>
      </c>
      <c r="B526" s="39" t="s">
        <v>74</v>
      </c>
      <c r="C526" s="69" t="s">
        <v>51</v>
      </c>
      <c r="D526" s="39"/>
      <c r="E526" s="86">
        <v>1</v>
      </c>
      <c r="F526" s="69" t="s">
        <v>267</v>
      </c>
      <c r="G526" s="40">
        <v>40429</v>
      </c>
      <c r="H526" s="40"/>
      <c r="I526" s="39">
        <v>0</v>
      </c>
      <c r="J526" s="39"/>
      <c r="K526" s="39"/>
      <c r="L526" s="39">
        <v>1</v>
      </c>
      <c r="M526" s="52" t="s">
        <v>247</v>
      </c>
      <c r="N526" s="93" t="s">
        <v>327</v>
      </c>
      <c r="O526" s="20">
        <f t="shared" si="198"/>
        <v>1</v>
      </c>
      <c r="P526" s="20">
        <f t="shared" si="199"/>
        <v>9</v>
      </c>
      <c r="Q526" s="20">
        <f t="shared" si="200"/>
        <v>2010</v>
      </c>
    </row>
    <row r="527" spans="1:17" ht="11.25" customHeight="1">
      <c r="A527" s="39" t="s">
        <v>138</v>
      </c>
      <c r="B527" s="39" t="s">
        <v>81</v>
      </c>
      <c r="C527" s="69" t="s">
        <v>201</v>
      </c>
      <c r="D527" s="39" t="s">
        <v>171</v>
      </c>
      <c r="E527" s="86">
        <v>1</v>
      </c>
      <c r="F527" s="69" t="s">
        <v>267</v>
      </c>
      <c r="G527" s="40">
        <v>40431</v>
      </c>
      <c r="H527" s="40">
        <v>40433</v>
      </c>
      <c r="I527" s="39">
        <v>0</v>
      </c>
      <c r="J527" s="39"/>
      <c r="K527" s="39"/>
      <c r="L527" s="39">
        <v>1</v>
      </c>
      <c r="M527" s="52" t="s">
        <v>247</v>
      </c>
      <c r="N527" s="93" t="s">
        <v>327</v>
      </c>
      <c r="O527" s="20">
        <f t="shared" si="198"/>
        <v>1</v>
      </c>
      <c r="P527" s="20">
        <f t="shared" si="199"/>
        <v>9</v>
      </c>
      <c r="Q527" s="20">
        <f t="shared" si="200"/>
        <v>2010</v>
      </c>
    </row>
    <row r="528" spans="1:17" ht="11.25" customHeight="1">
      <c r="A528" s="39" t="s">
        <v>138</v>
      </c>
      <c r="B528" s="39" t="s">
        <v>81</v>
      </c>
      <c r="C528" s="69" t="s">
        <v>248</v>
      </c>
      <c r="D528" s="39" t="s">
        <v>154</v>
      </c>
      <c r="E528" s="86">
        <v>1</v>
      </c>
      <c r="F528" s="69" t="s">
        <v>267</v>
      </c>
      <c r="G528" s="40">
        <v>40433</v>
      </c>
      <c r="H528" s="40"/>
      <c r="I528" s="39">
        <v>0</v>
      </c>
      <c r="J528" s="39"/>
      <c r="K528" s="39"/>
      <c r="L528" s="39">
        <v>1</v>
      </c>
      <c r="M528" s="52" t="s">
        <v>247</v>
      </c>
      <c r="N528" s="93" t="s">
        <v>327</v>
      </c>
      <c r="O528" s="20">
        <f t="shared" si="198"/>
        <v>2</v>
      </c>
      <c r="P528" s="20">
        <f t="shared" si="199"/>
        <v>9</v>
      </c>
      <c r="Q528" s="20">
        <f t="shared" si="200"/>
        <v>2010</v>
      </c>
    </row>
    <row r="529" spans="1:17" ht="11.25" customHeight="1">
      <c r="A529" s="69" t="s">
        <v>138</v>
      </c>
      <c r="B529" s="69" t="s">
        <v>72</v>
      </c>
      <c r="C529" s="55" t="s">
        <v>50</v>
      </c>
      <c r="D529" s="55"/>
      <c r="E529" s="86">
        <v>1</v>
      </c>
      <c r="F529" s="55"/>
      <c r="G529" s="70">
        <v>40440</v>
      </c>
      <c r="H529" s="70">
        <v>40441</v>
      </c>
      <c r="I529" s="53">
        <v>0</v>
      </c>
      <c r="J529" s="55"/>
      <c r="K529" s="55"/>
      <c r="L529" s="55">
        <v>1</v>
      </c>
      <c r="M529" s="71" t="s">
        <v>247</v>
      </c>
      <c r="N529" s="93" t="s">
        <v>327</v>
      </c>
      <c r="O529" s="20">
        <f t="shared" si="198"/>
        <v>2</v>
      </c>
      <c r="P529" s="20">
        <f t="shared" si="199"/>
        <v>9</v>
      </c>
      <c r="Q529" s="20">
        <f t="shared" si="200"/>
        <v>2010</v>
      </c>
    </row>
    <row r="530" spans="1:17" ht="11.25" customHeight="1">
      <c r="A530" s="69" t="s">
        <v>138</v>
      </c>
      <c r="B530" s="69" t="s">
        <v>74</v>
      </c>
      <c r="C530" s="55" t="s">
        <v>51</v>
      </c>
      <c r="D530" s="55"/>
      <c r="E530" s="87">
        <v>1</v>
      </c>
      <c r="F530" s="73" t="s">
        <v>267</v>
      </c>
      <c r="G530" s="74">
        <v>40443</v>
      </c>
      <c r="H530" s="74"/>
      <c r="I530" s="75">
        <v>0</v>
      </c>
      <c r="J530" s="73"/>
      <c r="K530" s="73"/>
      <c r="L530" s="73">
        <v>1</v>
      </c>
      <c r="M530" s="76" t="s">
        <v>255</v>
      </c>
      <c r="N530" s="93" t="s">
        <v>327</v>
      </c>
      <c r="O530" s="77">
        <f>IF(DAY(G530)&lt;=10,1,IF(DAY(G530)&gt;20,3,2))</f>
        <v>3</v>
      </c>
      <c r="P530" s="77">
        <f>MONTH(G530)</f>
        <v>9</v>
      </c>
      <c r="Q530" s="77">
        <f>YEAR(G530)</f>
        <v>2010</v>
      </c>
    </row>
    <row r="531" spans="1:17" ht="11.25" customHeight="1">
      <c r="A531" s="69" t="s">
        <v>138</v>
      </c>
      <c r="B531" s="69" t="s">
        <v>81</v>
      </c>
      <c r="C531" s="55" t="s">
        <v>157</v>
      </c>
      <c r="D531" s="55"/>
      <c r="E531" s="86">
        <v>1</v>
      </c>
      <c r="F531" s="55" t="s">
        <v>267</v>
      </c>
      <c r="G531" s="70">
        <v>40450</v>
      </c>
      <c r="H531" s="70">
        <v>40460</v>
      </c>
      <c r="I531" s="53">
        <v>0</v>
      </c>
      <c r="J531" s="55"/>
      <c r="K531" s="55"/>
      <c r="L531" s="55">
        <v>1</v>
      </c>
      <c r="M531" s="71" t="s">
        <v>247</v>
      </c>
      <c r="N531" s="93" t="s">
        <v>327</v>
      </c>
      <c r="O531" s="20">
        <f t="shared" si="198"/>
        <v>3</v>
      </c>
      <c r="P531" s="20">
        <f t="shared" si="199"/>
        <v>9</v>
      </c>
      <c r="Q531" s="20">
        <f t="shared" si="200"/>
        <v>2010</v>
      </c>
    </row>
    <row r="532" spans="1:17" ht="11.25" customHeight="1">
      <c r="A532" s="55" t="s">
        <v>138</v>
      </c>
      <c r="B532" s="55" t="s">
        <v>78</v>
      </c>
      <c r="C532" s="55" t="s">
        <v>249</v>
      </c>
      <c r="D532" s="55" t="s">
        <v>194</v>
      </c>
      <c r="E532" s="88">
        <v>1</v>
      </c>
      <c r="F532" s="55"/>
      <c r="G532" s="70">
        <v>40451</v>
      </c>
      <c r="H532" s="70"/>
      <c r="I532" s="53">
        <v>0</v>
      </c>
      <c r="J532" s="55"/>
      <c r="K532" s="55"/>
      <c r="L532" s="55">
        <v>1</v>
      </c>
      <c r="M532" s="71" t="s">
        <v>247</v>
      </c>
      <c r="N532" s="93" t="s">
        <v>327</v>
      </c>
      <c r="O532" s="55">
        <f t="shared" si="198"/>
        <v>3</v>
      </c>
      <c r="P532" s="55">
        <f t="shared" si="199"/>
        <v>9</v>
      </c>
      <c r="Q532" s="55">
        <f t="shared" si="200"/>
        <v>2010</v>
      </c>
    </row>
    <row r="533" spans="1:17" ht="11.25" customHeight="1">
      <c r="A533" s="55" t="s">
        <v>138</v>
      </c>
      <c r="B533" s="55" t="s">
        <v>81</v>
      </c>
      <c r="C533" s="55" t="s">
        <v>250</v>
      </c>
      <c r="D533" s="55" t="s">
        <v>171</v>
      </c>
      <c r="E533" s="88">
        <v>1</v>
      </c>
      <c r="F533" s="55" t="s">
        <v>267</v>
      </c>
      <c r="G533" s="70">
        <v>40461</v>
      </c>
      <c r="H533" s="70">
        <v>40462</v>
      </c>
      <c r="I533" s="53">
        <v>0</v>
      </c>
      <c r="J533" s="55"/>
      <c r="K533" s="55"/>
      <c r="L533" s="55">
        <v>1</v>
      </c>
      <c r="M533" s="71" t="s">
        <v>247</v>
      </c>
      <c r="N533" s="93" t="s">
        <v>327</v>
      </c>
      <c r="O533" s="55">
        <f t="shared" si="198"/>
        <v>1</v>
      </c>
      <c r="P533" s="55">
        <f t="shared" si="199"/>
        <v>10</v>
      </c>
      <c r="Q533" s="55">
        <f t="shared" si="200"/>
        <v>2010</v>
      </c>
    </row>
    <row r="534" spans="1:17" ht="11.25" customHeight="1">
      <c r="A534" s="22" t="s">
        <v>138</v>
      </c>
      <c r="B534" s="22" t="s">
        <v>78</v>
      </c>
      <c r="C534" s="91" t="s">
        <v>158</v>
      </c>
      <c r="D534" s="91"/>
      <c r="E534" s="89">
        <v>1</v>
      </c>
      <c r="F534" s="78"/>
      <c r="G534" s="79">
        <v>40802</v>
      </c>
      <c r="H534" s="79">
        <v>40807</v>
      </c>
      <c r="I534" s="80">
        <v>0</v>
      </c>
      <c r="J534" s="81"/>
      <c r="K534" s="81"/>
      <c r="L534" s="80">
        <v>1</v>
      </c>
      <c r="M534" s="82" t="s">
        <v>255</v>
      </c>
      <c r="N534" s="93" t="s">
        <v>329</v>
      </c>
      <c r="O534" s="77">
        <f t="shared" ref="O534:O543" si="201">IF(DAY(G534)&lt;=10,1,IF(DAY(G534)&gt;20,3,2))</f>
        <v>2</v>
      </c>
      <c r="P534" s="77">
        <f t="shared" ref="P534:P543" si="202">MONTH(G534)</f>
        <v>9</v>
      </c>
      <c r="Q534" s="77">
        <f t="shared" ref="Q534:Q543" si="203">YEAR(G534)</f>
        <v>2011</v>
      </c>
    </row>
    <row r="535" spans="1:17" ht="11.25" customHeight="1">
      <c r="A535" s="22" t="s">
        <v>138</v>
      </c>
      <c r="B535" s="22" t="s">
        <v>81</v>
      </c>
      <c r="C535" s="91" t="s">
        <v>256</v>
      </c>
      <c r="D535" s="91" t="s">
        <v>154</v>
      </c>
      <c r="E535" s="89">
        <v>1</v>
      </c>
      <c r="F535" s="91" t="s">
        <v>267</v>
      </c>
      <c r="G535" s="79">
        <v>40820</v>
      </c>
      <c r="H535" s="79"/>
      <c r="I535" s="80">
        <v>0</v>
      </c>
      <c r="J535" s="81"/>
      <c r="K535" s="81"/>
      <c r="L535" s="80">
        <v>1</v>
      </c>
      <c r="M535" s="82" t="s">
        <v>255</v>
      </c>
      <c r="N535" s="93" t="s">
        <v>329</v>
      </c>
      <c r="O535" s="77">
        <f t="shared" si="201"/>
        <v>1</v>
      </c>
      <c r="P535" s="77">
        <f t="shared" si="202"/>
        <v>10</v>
      </c>
      <c r="Q535" s="77">
        <f t="shared" si="203"/>
        <v>2011</v>
      </c>
    </row>
    <row r="536" spans="1:17" ht="11.25" customHeight="1">
      <c r="A536" s="22" t="s">
        <v>138</v>
      </c>
      <c r="B536" s="22" t="s">
        <v>72</v>
      </c>
      <c r="C536" s="91" t="s">
        <v>265</v>
      </c>
      <c r="D536" s="91" t="s">
        <v>50</v>
      </c>
      <c r="E536" s="89">
        <v>1</v>
      </c>
      <c r="F536" s="78"/>
      <c r="G536" s="79">
        <v>41038</v>
      </c>
      <c r="H536" s="79">
        <v>41039</v>
      </c>
      <c r="I536" s="80">
        <v>0</v>
      </c>
      <c r="J536" s="81"/>
      <c r="K536" s="81"/>
      <c r="L536" s="80">
        <v>1</v>
      </c>
      <c r="M536" s="82" t="s">
        <v>257</v>
      </c>
      <c r="N536" s="93" t="s">
        <v>330</v>
      </c>
      <c r="O536" s="77">
        <f t="shared" si="201"/>
        <v>1</v>
      </c>
      <c r="P536" s="77">
        <f t="shared" si="202"/>
        <v>5</v>
      </c>
      <c r="Q536" s="77">
        <f t="shared" si="203"/>
        <v>2012</v>
      </c>
    </row>
    <row r="537" spans="1:17" ht="11.25" customHeight="1">
      <c r="A537" s="22" t="s">
        <v>138</v>
      </c>
      <c r="B537" s="22" t="s">
        <v>81</v>
      </c>
      <c r="C537" s="91" t="s">
        <v>199</v>
      </c>
      <c r="D537" s="91" t="s">
        <v>154</v>
      </c>
      <c r="E537" s="89">
        <v>1</v>
      </c>
      <c r="F537" s="78"/>
      <c r="G537" s="79">
        <v>41038</v>
      </c>
      <c r="H537" s="79">
        <v>41048</v>
      </c>
      <c r="I537" s="80">
        <v>0</v>
      </c>
      <c r="J537" s="81"/>
      <c r="K537" s="81"/>
      <c r="L537" s="80">
        <v>1</v>
      </c>
      <c r="M537" s="82" t="s">
        <v>257</v>
      </c>
      <c r="N537" s="93" t="s">
        <v>330</v>
      </c>
      <c r="O537" s="77">
        <f t="shared" si="201"/>
        <v>1</v>
      </c>
      <c r="P537" s="77">
        <f t="shared" si="202"/>
        <v>5</v>
      </c>
      <c r="Q537" s="77">
        <f t="shared" si="203"/>
        <v>2012</v>
      </c>
    </row>
    <row r="538" spans="1:17" ht="11.25" customHeight="1">
      <c r="A538" s="22" t="s">
        <v>138</v>
      </c>
      <c r="B538" s="22" t="s">
        <v>78</v>
      </c>
      <c r="C538" s="91" t="s">
        <v>258</v>
      </c>
      <c r="D538" s="91" t="s">
        <v>158</v>
      </c>
      <c r="E538" s="89">
        <v>1</v>
      </c>
      <c r="F538" s="78"/>
      <c r="G538" s="79">
        <v>41141</v>
      </c>
      <c r="H538" s="79">
        <v>41145</v>
      </c>
      <c r="I538" s="80">
        <v>0</v>
      </c>
      <c r="J538" s="81"/>
      <c r="K538" s="81"/>
      <c r="L538" s="80">
        <v>1</v>
      </c>
      <c r="M538" s="82" t="s">
        <v>257</v>
      </c>
      <c r="N538" s="93" t="s">
        <v>330</v>
      </c>
      <c r="O538" s="77">
        <f t="shared" si="201"/>
        <v>2</v>
      </c>
      <c r="P538" s="77">
        <f t="shared" si="202"/>
        <v>8</v>
      </c>
      <c r="Q538" s="77">
        <f t="shared" si="203"/>
        <v>2012</v>
      </c>
    </row>
    <row r="539" spans="1:17" ht="11.25" customHeight="1">
      <c r="A539" s="22" t="s">
        <v>138</v>
      </c>
      <c r="B539" s="22" t="s">
        <v>72</v>
      </c>
      <c r="C539" s="91" t="s">
        <v>259</v>
      </c>
      <c r="D539" s="91" t="s">
        <v>50</v>
      </c>
      <c r="E539" s="89">
        <v>1</v>
      </c>
      <c r="F539" s="91" t="s">
        <v>290</v>
      </c>
      <c r="G539" s="79">
        <v>41406</v>
      </c>
      <c r="H539" s="79">
        <v>41413</v>
      </c>
      <c r="I539" s="80">
        <v>0</v>
      </c>
      <c r="J539" s="81"/>
      <c r="K539" s="81"/>
      <c r="L539" s="80">
        <v>1</v>
      </c>
      <c r="M539" s="82" t="s">
        <v>260</v>
      </c>
      <c r="N539" s="93" t="s">
        <v>331</v>
      </c>
      <c r="O539" s="77">
        <f t="shared" si="201"/>
        <v>2</v>
      </c>
      <c r="P539" s="77">
        <f t="shared" si="202"/>
        <v>5</v>
      </c>
      <c r="Q539" s="77">
        <f t="shared" si="203"/>
        <v>2013</v>
      </c>
    </row>
    <row r="540" spans="1:17" ht="11.25" customHeight="1">
      <c r="A540" s="22" t="s">
        <v>138</v>
      </c>
      <c r="B540" s="22" t="s">
        <v>81</v>
      </c>
      <c r="C540" s="91" t="s">
        <v>261</v>
      </c>
      <c r="D540" s="91" t="s">
        <v>157</v>
      </c>
      <c r="E540" s="89">
        <v>1</v>
      </c>
      <c r="F540" s="78"/>
      <c r="G540" s="79">
        <v>41411</v>
      </c>
      <c r="H540" s="79"/>
      <c r="I540" s="80">
        <v>0</v>
      </c>
      <c r="J540" s="81"/>
      <c r="K540" s="81"/>
      <c r="L540" s="80">
        <v>1</v>
      </c>
      <c r="M540" s="82" t="s">
        <v>260</v>
      </c>
      <c r="N540" s="93" t="s">
        <v>331</v>
      </c>
      <c r="O540" s="77">
        <f t="shared" si="201"/>
        <v>2</v>
      </c>
      <c r="P540" s="77">
        <f t="shared" si="202"/>
        <v>5</v>
      </c>
      <c r="Q540" s="77">
        <f t="shared" si="203"/>
        <v>2013</v>
      </c>
    </row>
    <row r="541" spans="1:17" ht="11.25" customHeight="1">
      <c r="A541" s="22" t="s">
        <v>138</v>
      </c>
      <c r="B541" s="22" t="s">
        <v>72</v>
      </c>
      <c r="C541" s="91" t="s">
        <v>262</v>
      </c>
      <c r="D541" s="91" t="s">
        <v>50</v>
      </c>
      <c r="E541" s="89">
        <v>1</v>
      </c>
      <c r="F541" s="91" t="s">
        <v>290</v>
      </c>
      <c r="G541" s="79">
        <v>41435</v>
      </c>
      <c r="H541" s="79">
        <v>41439</v>
      </c>
      <c r="I541" s="80">
        <v>0</v>
      </c>
      <c r="J541" s="81"/>
      <c r="K541" s="81"/>
      <c r="L541" s="80">
        <v>1</v>
      </c>
      <c r="M541" s="82" t="s">
        <v>260</v>
      </c>
      <c r="N541" s="93" t="s">
        <v>331</v>
      </c>
      <c r="O541" s="77">
        <f t="shared" si="201"/>
        <v>1</v>
      </c>
      <c r="P541" s="77">
        <f t="shared" si="202"/>
        <v>6</v>
      </c>
      <c r="Q541" s="77">
        <f t="shared" si="203"/>
        <v>2013</v>
      </c>
    </row>
    <row r="542" spans="1:17" ht="11.25" customHeight="1">
      <c r="A542" s="22" t="s">
        <v>138</v>
      </c>
      <c r="B542" s="22" t="s">
        <v>81</v>
      </c>
      <c r="C542" s="91" t="s">
        <v>161</v>
      </c>
      <c r="D542" s="91" t="s">
        <v>171</v>
      </c>
      <c r="E542" s="89">
        <v>1</v>
      </c>
      <c r="F542" s="78"/>
      <c r="G542" s="79">
        <v>41541</v>
      </c>
      <c r="H542" s="79"/>
      <c r="I542" s="80">
        <v>0</v>
      </c>
      <c r="J542" s="81"/>
      <c r="K542" s="81"/>
      <c r="L542" s="80">
        <v>1</v>
      </c>
      <c r="M542" s="82" t="s">
        <v>260</v>
      </c>
      <c r="N542" s="93" t="s">
        <v>331</v>
      </c>
      <c r="O542" s="77">
        <f t="shared" si="201"/>
        <v>3</v>
      </c>
      <c r="P542" s="77">
        <f t="shared" si="202"/>
        <v>9</v>
      </c>
      <c r="Q542" s="77">
        <f t="shared" si="203"/>
        <v>2013</v>
      </c>
    </row>
    <row r="543" spans="1:17" ht="11.25" customHeight="1">
      <c r="A543" s="22" t="s">
        <v>138</v>
      </c>
      <c r="B543" s="22" t="s">
        <v>81</v>
      </c>
      <c r="C543" s="91" t="s">
        <v>263</v>
      </c>
      <c r="D543" s="91" t="s">
        <v>184</v>
      </c>
      <c r="E543" s="89">
        <v>1</v>
      </c>
      <c r="F543" s="78"/>
      <c r="G543" s="79">
        <v>41542</v>
      </c>
      <c r="H543" s="79"/>
      <c r="I543" s="80">
        <v>0</v>
      </c>
      <c r="J543" s="81"/>
      <c r="K543" s="81"/>
      <c r="L543" s="80">
        <v>1</v>
      </c>
      <c r="M543" s="82" t="s">
        <v>260</v>
      </c>
      <c r="N543" s="93" t="s">
        <v>331</v>
      </c>
      <c r="O543" s="77">
        <f t="shared" si="201"/>
        <v>3</v>
      </c>
      <c r="P543" s="77">
        <f t="shared" si="202"/>
        <v>9</v>
      </c>
      <c r="Q543" s="77">
        <f t="shared" si="203"/>
        <v>2013</v>
      </c>
    </row>
    <row r="544" spans="1:17" ht="11.25" customHeight="1">
      <c r="A544" s="22" t="s">
        <v>138</v>
      </c>
      <c r="B544" s="22" t="s">
        <v>81</v>
      </c>
      <c r="C544" s="91" t="s">
        <v>160</v>
      </c>
      <c r="D544" s="91"/>
      <c r="E544" s="89">
        <v>1</v>
      </c>
      <c r="F544" s="91" t="s">
        <v>289</v>
      </c>
      <c r="G544" s="79">
        <v>41789</v>
      </c>
      <c r="H544" s="79">
        <v>41790</v>
      </c>
      <c r="I544" s="80"/>
      <c r="J544" s="81"/>
      <c r="K544" s="81"/>
      <c r="L544" s="80">
        <v>1</v>
      </c>
      <c r="M544" s="82" t="s">
        <v>264</v>
      </c>
      <c r="N544" s="93" t="s">
        <v>332</v>
      </c>
      <c r="O544" s="77">
        <f t="shared" ref="O544:O556" si="204">IF(DAY(G544)&lt;=10,1,IF(DAY(G544)&gt;20,3,2))</f>
        <v>3</v>
      </c>
      <c r="P544" s="77">
        <f t="shared" ref="P544:P556" si="205">MONTH(G544)</f>
        <v>5</v>
      </c>
      <c r="Q544" s="77">
        <f t="shared" ref="Q544:Q556" si="206">YEAR(G544)</f>
        <v>2014</v>
      </c>
    </row>
    <row r="545" spans="1:17" ht="11.25" customHeight="1">
      <c r="A545" s="22" t="s">
        <v>138</v>
      </c>
      <c r="B545" s="22" t="s">
        <v>151</v>
      </c>
      <c r="C545" s="91" t="s">
        <v>270</v>
      </c>
      <c r="D545" s="91" t="s">
        <v>271</v>
      </c>
      <c r="E545" s="89">
        <v>1</v>
      </c>
      <c r="F545" s="78"/>
      <c r="G545" s="79">
        <v>42178</v>
      </c>
      <c r="H545" s="79">
        <v>42181</v>
      </c>
      <c r="I545" s="80"/>
      <c r="J545" s="81"/>
      <c r="K545" s="81"/>
      <c r="L545" s="80">
        <v>1</v>
      </c>
      <c r="M545" s="82" t="s">
        <v>268</v>
      </c>
      <c r="N545" s="93" t="s">
        <v>333</v>
      </c>
      <c r="O545" s="77">
        <f t="shared" si="204"/>
        <v>3</v>
      </c>
      <c r="P545" s="77">
        <f t="shared" si="205"/>
        <v>6</v>
      </c>
      <c r="Q545" s="77">
        <f t="shared" si="206"/>
        <v>2015</v>
      </c>
    </row>
    <row r="546" spans="1:17" ht="11.25" customHeight="1">
      <c r="A546" s="22" t="s">
        <v>138</v>
      </c>
      <c r="B546" s="22" t="s">
        <v>68</v>
      </c>
      <c r="C546" s="91" t="s">
        <v>269</v>
      </c>
      <c r="D546" s="91" t="s">
        <v>318</v>
      </c>
      <c r="E546" s="89">
        <v>1</v>
      </c>
      <c r="F546" s="78"/>
      <c r="G546" s="79">
        <v>42240</v>
      </c>
      <c r="H546" s="79"/>
      <c r="I546" s="80"/>
      <c r="J546" s="81"/>
      <c r="K546" s="81"/>
      <c r="L546" s="80">
        <v>1</v>
      </c>
      <c r="M546" s="82" t="s">
        <v>268</v>
      </c>
      <c r="N546" s="93" t="s">
        <v>333</v>
      </c>
      <c r="O546" s="77">
        <f t="shared" si="204"/>
        <v>3</v>
      </c>
      <c r="P546" s="77">
        <f t="shared" si="205"/>
        <v>8</v>
      </c>
      <c r="Q546" s="77">
        <f t="shared" si="206"/>
        <v>2015</v>
      </c>
    </row>
    <row r="547" spans="1:17" ht="11.25" customHeight="1">
      <c r="A547" s="22" t="s">
        <v>138</v>
      </c>
      <c r="B547" s="22" t="s">
        <v>81</v>
      </c>
      <c r="C547" s="91" t="s">
        <v>160</v>
      </c>
      <c r="D547" s="91"/>
      <c r="E547" s="89">
        <v>1</v>
      </c>
      <c r="F547" s="78"/>
      <c r="G547" s="79">
        <v>42279</v>
      </c>
      <c r="H547" s="79"/>
      <c r="I547" s="80"/>
      <c r="J547" s="81"/>
      <c r="K547" s="81"/>
      <c r="L547" s="80">
        <v>1</v>
      </c>
      <c r="M547" s="82" t="s">
        <v>268</v>
      </c>
      <c r="N547" s="93" t="s">
        <v>333</v>
      </c>
      <c r="O547" s="77">
        <f t="shared" si="204"/>
        <v>1</v>
      </c>
      <c r="P547" s="77">
        <f t="shared" si="205"/>
        <v>10</v>
      </c>
      <c r="Q547" s="77">
        <f t="shared" si="206"/>
        <v>2015</v>
      </c>
    </row>
    <row r="548" spans="1:17" ht="11.25" customHeight="1">
      <c r="A548" s="22" t="s">
        <v>138</v>
      </c>
      <c r="B548" s="22" t="s">
        <v>72</v>
      </c>
      <c r="C548" s="91" t="s">
        <v>266</v>
      </c>
      <c r="D548" s="91" t="s">
        <v>50</v>
      </c>
      <c r="E548" s="89">
        <v>1</v>
      </c>
      <c r="F548" s="78" t="s">
        <v>267</v>
      </c>
      <c r="G548" s="79">
        <v>42293</v>
      </c>
      <c r="H548" s="79">
        <v>42325</v>
      </c>
      <c r="I548" s="80"/>
      <c r="J548" s="81"/>
      <c r="K548" s="81"/>
      <c r="L548" s="80">
        <v>1</v>
      </c>
      <c r="M548" s="82" t="s">
        <v>268</v>
      </c>
      <c r="N548" s="93" t="s">
        <v>333</v>
      </c>
      <c r="O548" s="77">
        <f t="shared" si="204"/>
        <v>2</v>
      </c>
      <c r="P548" s="77">
        <f t="shared" si="205"/>
        <v>10</v>
      </c>
      <c r="Q548" s="77">
        <f t="shared" si="206"/>
        <v>2015</v>
      </c>
    </row>
    <row r="549" spans="1:17" ht="11.25" customHeight="1">
      <c r="A549" s="22" t="s">
        <v>138</v>
      </c>
      <c r="B549" s="22" t="s">
        <v>72</v>
      </c>
      <c r="C549" s="91" t="s">
        <v>275</v>
      </c>
      <c r="D549" s="91" t="s">
        <v>50</v>
      </c>
      <c r="E549" s="89">
        <v>1</v>
      </c>
      <c r="F549" s="78"/>
      <c r="G549" s="79">
        <v>42501</v>
      </c>
      <c r="H549" s="79"/>
      <c r="I549" s="80"/>
      <c r="J549" s="81"/>
      <c r="K549" s="81"/>
      <c r="L549" s="80">
        <v>1</v>
      </c>
      <c r="M549" s="82" t="s">
        <v>272</v>
      </c>
      <c r="N549" s="93" t="s">
        <v>334</v>
      </c>
      <c r="O549" s="77">
        <f t="shared" si="204"/>
        <v>2</v>
      </c>
      <c r="P549" s="77">
        <f t="shared" si="205"/>
        <v>5</v>
      </c>
      <c r="Q549" s="77">
        <f t="shared" si="206"/>
        <v>2016</v>
      </c>
    </row>
    <row r="550" spans="1:17" ht="11.25" customHeight="1">
      <c r="A550" s="22" t="s">
        <v>138</v>
      </c>
      <c r="B550" s="22" t="s">
        <v>72</v>
      </c>
      <c r="C550" s="91" t="s">
        <v>276</v>
      </c>
      <c r="D550" s="91" t="s">
        <v>50</v>
      </c>
      <c r="E550" s="89">
        <v>1</v>
      </c>
      <c r="F550" s="91" t="s">
        <v>289</v>
      </c>
      <c r="G550" s="79">
        <v>42511</v>
      </c>
      <c r="H550" s="79">
        <v>42512</v>
      </c>
      <c r="I550" s="80"/>
      <c r="J550" s="81"/>
      <c r="K550" s="81"/>
      <c r="L550" s="80">
        <v>1</v>
      </c>
      <c r="M550" s="82" t="s">
        <v>272</v>
      </c>
      <c r="N550" s="93" t="s">
        <v>334</v>
      </c>
      <c r="O550" s="77">
        <f t="shared" si="204"/>
        <v>3</v>
      </c>
      <c r="P550" s="77">
        <f t="shared" si="205"/>
        <v>5</v>
      </c>
      <c r="Q550" s="77">
        <f t="shared" si="206"/>
        <v>2016</v>
      </c>
    </row>
    <row r="551" spans="1:17" ht="11.25" customHeight="1">
      <c r="A551" s="22" t="s">
        <v>138</v>
      </c>
      <c r="B551" s="22" t="s">
        <v>83</v>
      </c>
      <c r="C551" s="91" t="s">
        <v>273</v>
      </c>
      <c r="D551" s="91" t="s">
        <v>274</v>
      </c>
      <c r="E551" s="89">
        <v>1</v>
      </c>
      <c r="F551" s="78" t="s">
        <v>267</v>
      </c>
      <c r="G551" s="79">
        <v>42601</v>
      </c>
      <c r="H551" s="79"/>
      <c r="I551" s="80"/>
      <c r="J551" s="81"/>
      <c r="K551" s="81"/>
      <c r="L551" s="80">
        <v>0</v>
      </c>
      <c r="M551" s="82" t="s">
        <v>272</v>
      </c>
      <c r="N551" s="93" t="s">
        <v>334</v>
      </c>
      <c r="O551" s="77">
        <f t="shared" si="204"/>
        <v>2</v>
      </c>
      <c r="P551" s="77">
        <f t="shared" si="205"/>
        <v>8</v>
      </c>
      <c r="Q551" s="77">
        <f t="shared" si="206"/>
        <v>2016</v>
      </c>
    </row>
    <row r="552" spans="1:17" ht="11.25" customHeight="1">
      <c r="A552" s="22" t="s">
        <v>138</v>
      </c>
      <c r="B552" s="22" t="s">
        <v>72</v>
      </c>
      <c r="C552" s="91" t="s">
        <v>277</v>
      </c>
      <c r="D552" s="91" t="s">
        <v>50</v>
      </c>
      <c r="E552" s="89">
        <v>1</v>
      </c>
      <c r="F552" s="78" t="s">
        <v>267</v>
      </c>
      <c r="G552" s="79">
        <v>42621</v>
      </c>
      <c r="H552" s="79">
        <v>42631</v>
      </c>
      <c r="I552" s="80"/>
      <c r="J552" s="81"/>
      <c r="K552" s="81"/>
      <c r="L552" s="80">
        <v>1</v>
      </c>
      <c r="M552" s="82" t="s">
        <v>272</v>
      </c>
      <c r="N552" s="93" t="s">
        <v>334</v>
      </c>
      <c r="O552" s="77">
        <f t="shared" si="204"/>
        <v>1</v>
      </c>
      <c r="P552" s="77">
        <f t="shared" si="205"/>
        <v>9</v>
      </c>
      <c r="Q552" s="77">
        <f t="shared" si="206"/>
        <v>2016</v>
      </c>
    </row>
    <row r="553" spans="1:17" ht="11.25" customHeight="1">
      <c r="A553" s="22" t="s">
        <v>138</v>
      </c>
      <c r="B553" s="22" t="s">
        <v>78</v>
      </c>
      <c r="C553" s="91" t="s">
        <v>279</v>
      </c>
      <c r="D553" s="91" t="s">
        <v>158</v>
      </c>
      <c r="E553" s="89">
        <v>1</v>
      </c>
      <c r="F553" s="91" t="s">
        <v>291</v>
      </c>
      <c r="G553" s="79">
        <v>42649</v>
      </c>
      <c r="H553" s="79">
        <v>42651</v>
      </c>
      <c r="I553" s="80"/>
      <c r="J553" s="81"/>
      <c r="K553" s="81"/>
      <c r="L553" s="80">
        <v>1</v>
      </c>
      <c r="M553" s="82" t="s">
        <v>272</v>
      </c>
      <c r="N553" s="93" t="s">
        <v>334</v>
      </c>
      <c r="O553" s="77">
        <f t="shared" si="204"/>
        <v>1</v>
      </c>
      <c r="P553" s="77">
        <f t="shared" si="205"/>
        <v>10</v>
      </c>
      <c r="Q553" s="77">
        <f t="shared" si="206"/>
        <v>2016</v>
      </c>
    </row>
    <row r="554" spans="1:17" ht="11.25" customHeight="1">
      <c r="A554" s="22" t="s">
        <v>138</v>
      </c>
      <c r="B554" s="22" t="s">
        <v>81</v>
      </c>
      <c r="C554" s="91" t="s">
        <v>278</v>
      </c>
      <c r="D554" s="91" t="s">
        <v>171</v>
      </c>
      <c r="E554" s="89">
        <v>1</v>
      </c>
      <c r="F554" s="78"/>
      <c r="G554" s="79">
        <v>42650</v>
      </c>
      <c r="H554" s="79">
        <v>42656</v>
      </c>
      <c r="I554" s="80"/>
      <c r="J554" s="81"/>
      <c r="K554" s="81"/>
      <c r="L554" s="80">
        <v>1</v>
      </c>
      <c r="M554" s="82" t="s">
        <v>272</v>
      </c>
      <c r="N554" s="93" t="s">
        <v>334</v>
      </c>
      <c r="O554" s="77">
        <f t="shared" si="204"/>
        <v>1</v>
      </c>
      <c r="P554" s="77">
        <f t="shared" si="205"/>
        <v>10</v>
      </c>
      <c r="Q554" s="77">
        <f t="shared" si="206"/>
        <v>2016</v>
      </c>
    </row>
    <row r="555" spans="1:17" ht="11.25" customHeight="1">
      <c r="A555" s="22" t="s">
        <v>138</v>
      </c>
      <c r="B555" s="22" t="s">
        <v>68</v>
      </c>
      <c r="C555" s="91" t="s">
        <v>213</v>
      </c>
      <c r="D555" s="91"/>
      <c r="E555" s="89">
        <v>1</v>
      </c>
      <c r="F555" s="78" t="s">
        <v>267</v>
      </c>
      <c r="G555" s="79">
        <v>42651</v>
      </c>
      <c r="H555" s="79"/>
      <c r="I555" s="80"/>
      <c r="J555" s="81"/>
      <c r="K555" s="81"/>
      <c r="L555" s="80">
        <v>1</v>
      </c>
      <c r="M555" s="82" t="s">
        <v>272</v>
      </c>
      <c r="N555" s="93" t="s">
        <v>334</v>
      </c>
      <c r="O555" s="77">
        <f t="shared" si="204"/>
        <v>1</v>
      </c>
      <c r="P555" s="77">
        <f t="shared" si="205"/>
        <v>10</v>
      </c>
      <c r="Q555" s="77">
        <f t="shared" si="206"/>
        <v>2016</v>
      </c>
    </row>
    <row r="556" spans="1:17" ht="11.25" customHeight="1">
      <c r="A556" s="22" t="s">
        <v>138</v>
      </c>
      <c r="B556" s="23" t="s">
        <v>81</v>
      </c>
      <c r="C556" s="91" t="s">
        <v>181</v>
      </c>
      <c r="D556" s="91"/>
      <c r="E556" s="89">
        <v>1</v>
      </c>
      <c r="F556" s="78"/>
      <c r="G556" s="79">
        <v>42869</v>
      </c>
      <c r="H556" s="79"/>
      <c r="I556" s="80"/>
      <c r="J556" s="81"/>
      <c r="K556" s="81"/>
      <c r="L556" s="80">
        <v>1</v>
      </c>
      <c r="M556" s="82" t="s">
        <v>281</v>
      </c>
      <c r="N556" s="93" t="s">
        <v>335</v>
      </c>
      <c r="O556" s="77">
        <f t="shared" si="204"/>
        <v>2</v>
      </c>
      <c r="P556" s="77">
        <f t="shared" si="205"/>
        <v>5</v>
      </c>
      <c r="Q556" s="77">
        <f t="shared" si="206"/>
        <v>2017</v>
      </c>
    </row>
    <row r="557" spans="1:17" ht="11.25" customHeight="1">
      <c r="A557" s="22" t="s">
        <v>138</v>
      </c>
      <c r="B557" s="23" t="s">
        <v>78</v>
      </c>
      <c r="C557" s="91" t="s">
        <v>282</v>
      </c>
      <c r="D557" s="91" t="s">
        <v>158</v>
      </c>
      <c r="E557" s="89">
        <v>1</v>
      </c>
      <c r="F557" s="91" t="s">
        <v>290</v>
      </c>
      <c r="G557" s="79">
        <v>42894</v>
      </c>
      <c r="H557" s="79">
        <v>42896</v>
      </c>
      <c r="I557" s="80"/>
      <c r="J557" s="81"/>
      <c r="K557" s="81"/>
      <c r="L557" s="80">
        <v>1</v>
      </c>
      <c r="M557" s="82" t="s">
        <v>281</v>
      </c>
      <c r="N557" s="93" t="s">
        <v>335</v>
      </c>
      <c r="O557" s="77">
        <f>IF(DAY(G557)&lt;=10,1,IF(DAY(G557)&gt;20,3,2))</f>
        <v>1</v>
      </c>
      <c r="P557" s="77">
        <f>MONTH(G557)</f>
        <v>6</v>
      </c>
      <c r="Q557" s="77">
        <f>YEAR(G557)</f>
        <v>2017</v>
      </c>
    </row>
    <row r="558" spans="1:17" ht="11.25" customHeight="1">
      <c r="A558" s="22" t="s">
        <v>138</v>
      </c>
      <c r="B558" s="23" t="s">
        <v>81</v>
      </c>
      <c r="C558" s="91" t="s">
        <v>164</v>
      </c>
      <c r="D558" s="91" t="s">
        <v>184</v>
      </c>
      <c r="E558" s="89">
        <v>1</v>
      </c>
      <c r="F558" s="78"/>
      <c r="G558" s="79">
        <v>42989</v>
      </c>
      <c r="H558" s="79">
        <v>42994</v>
      </c>
      <c r="I558" s="80"/>
      <c r="J558" s="81"/>
      <c r="K558" s="81"/>
      <c r="L558" s="80">
        <v>1</v>
      </c>
      <c r="M558" s="82" t="s">
        <v>281</v>
      </c>
      <c r="N558" s="93" t="s">
        <v>335</v>
      </c>
      <c r="O558" s="77">
        <f t="shared" ref="O558:O563" si="207">IF(DAY(G558)&lt;=10,1,IF(DAY(G558)&gt;20,3,2))</f>
        <v>2</v>
      </c>
      <c r="P558" s="77">
        <f t="shared" ref="P558:P563" si="208">MONTH(G558)</f>
        <v>9</v>
      </c>
      <c r="Q558" s="77">
        <f t="shared" ref="Q558:Q563" si="209">YEAR(G558)</f>
        <v>2017</v>
      </c>
    </row>
    <row r="559" spans="1:17" ht="11.25" customHeight="1">
      <c r="A559" s="22" t="s">
        <v>138</v>
      </c>
      <c r="B559" s="23" t="s">
        <v>78</v>
      </c>
      <c r="C559" s="91" t="s">
        <v>283</v>
      </c>
      <c r="D559" s="91" t="s">
        <v>158</v>
      </c>
      <c r="E559" s="89">
        <v>1</v>
      </c>
      <c r="F559" s="78"/>
      <c r="G559" s="79">
        <v>42991</v>
      </c>
      <c r="H559" s="79">
        <v>42992</v>
      </c>
      <c r="I559" s="80"/>
      <c r="J559" s="81"/>
      <c r="K559" s="81"/>
      <c r="L559" s="80">
        <v>1</v>
      </c>
      <c r="M559" s="82" t="s">
        <v>281</v>
      </c>
      <c r="N559" s="93" t="s">
        <v>335</v>
      </c>
      <c r="O559" s="77">
        <f t="shared" si="207"/>
        <v>2</v>
      </c>
      <c r="P559" s="77">
        <f t="shared" si="208"/>
        <v>9</v>
      </c>
      <c r="Q559" s="77">
        <f t="shared" si="209"/>
        <v>2017</v>
      </c>
    </row>
    <row r="560" spans="1:17" ht="11.25" customHeight="1">
      <c r="A560" s="22" t="s">
        <v>138</v>
      </c>
      <c r="B560" s="23" t="s">
        <v>78</v>
      </c>
      <c r="C560" s="91" t="s">
        <v>350</v>
      </c>
      <c r="D560" s="91" t="s">
        <v>158</v>
      </c>
      <c r="E560" s="89">
        <v>1</v>
      </c>
      <c r="F560" s="78" t="s">
        <v>267</v>
      </c>
      <c r="G560" s="79">
        <v>43004</v>
      </c>
      <c r="H560" s="79">
        <v>43006</v>
      </c>
      <c r="I560" s="80"/>
      <c r="J560" s="81"/>
      <c r="K560" s="81"/>
      <c r="L560" s="80">
        <v>1</v>
      </c>
      <c r="M560" s="82" t="s">
        <v>281</v>
      </c>
      <c r="N560" s="93" t="s">
        <v>335</v>
      </c>
      <c r="O560" s="77">
        <f t="shared" si="207"/>
        <v>3</v>
      </c>
      <c r="P560" s="77">
        <f t="shared" si="208"/>
        <v>9</v>
      </c>
      <c r="Q560" s="77">
        <f t="shared" si="209"/>
        <v>2017</v>
      </c>
    </row>
    <row r="561" spans="1:17" ht="11.25" customHeight="1">
      <c r="A561" s="22" t="s">
        <v>138</v>
      </c>
      <c r="B561" s="23" t="s">
        <v>81</v>
      </c>
      <c r="C561" s="91" t="s">
        <v>285</v>
      </c>
      <c r="D561" s="91" t="s">
        <v>157</v>
      </c>
      <c r="E561" s="89">
        <v>1</v>
      </c>
      <c r="F561" s="78"/>
      <c r="G561" s="79">
        <v>43236</v>
      </c>
      <c r="H561" s="79">
        <v>43242</v>
      </c>
      <c r="I561" s="80"/>
      <c r="J561" s="81"/>
      <c r="K561" s="81"/>
      <c r="L561" s="80">
        <v>1</v>
      </c>
      <c r="M561" s="82" t="s">
        <v>284</v>
      </c>
      <c r="N561" s="93" t="s">
        <v>336</v>
      </c>
      <c r="O561" s="77">
        <f>IF(DAY(G561)&lt;=10,1,IF(DAY(G561)&gt;20,3,2))</f>
        <v>2</v>
      </c>
      <c r="P561" s="77">
        <f>MONTH(G561)</f>
        <v>5</v>
      </c>
      <c r="Q561" s="77">
        <f>YEAR(G561)</f>
        <v>2018</v>
      </c>
    </row>
    <row r="562" spans="1:17" ht="11.25" customHeight="1">
      <c r="A562" s="22" t="s">
        <v>138</v>
      </c>
      <c r="B562" s="23" t="s">
        <v>81</v>
      </c>
      <c r="C562" s="91" t="s">
        <v>164</v>
      </c>
      <c r="D562" s="91" t="s">
        <v>184</v>
      </c>
      <c r="E562" s="89">
        <v>1</v>
      </c>
      <c r="F562" s="91" t="s">
        <v>290</v>
      </c>
      <c r="G562" s="79">
        <v>43251</v>
      </c>
      <c r="H562" s="79"/>
      <c r="I562" s="80"/>
      <c r="J562" s="81"/>
      <c r="K562" s="81"/>
      <c r="L562" s="80">
        <v>1</v>
      </c>
      <c r="M562" s="82" t="s">
        <v>284</v>
      </c>
      <c r="N562" s="93" t="s">
        <v>336</v>
      </c>
      <c r="O562" s="77">
        <f>IF(DAY(G562)&lt;=10,1,IF(DAY(G562)&gt;20,3,2))</f>
        <v>3</v>
      </c>
      <c r="P562" s="77">
        <f>MONTH(G562)</f>
        <v>5</v>
      </c>
      <c r="Q562" s="77">
        <f>YEAR(G562)</f>
        <v>2018</v>
      </c>
    </row>
    <row r="563" spans="1:17" ht="11.25" customHeight="1">
      <c r="A563" s="22" t="s">
        <v>138</v>
      </c>
      <c r="B563" s="23" t="s">
        <v>74</v>
      </c>
      <c r="C563" s="91" t="s">
        <v>51</v>
      </c>
      <c r="D563" s="91"/>
      <c r="E563" s="89">
        <v>1</v>
      </c>
      <c r="F563" s="78" t="s">
        <v>267</v>
      </c>
      <c r="G563" s="79">
        <v>43344</v>
      </c>
      <c r="H563" s="79">
        <v>43345</v>
      </c>
      <c r="I563" s="80"/>
      <c r="J563" s="81"/>
      <c r="K563" s="81"/>
      <c r="L563" s="80">
        <v>1</v>
      </c>
      <c r="M563" s="82" t="s">
        <v>284</v>
      </c>
      <c r="N563" s="93" t="s">
        <v>336</v>
      </c>
      <c r="O563" s="77">
        <f t="shared" si="207"/>
        <v>1</v>
      </c>
      <c r="P563" s="77">
        <f t="shared" si="208"/>
        <v>9</v>
      </c>
      <c r="Q563" s="77">
        <f t="shared" si="209"/>
        <v>2018</v>
      </c>
    </row>
    <row r="564" spans="1:17" ht="11.25" customHeight="1">
      <c r="A564" s="22" t="s">
        <v>138</v>
      </c>
      <c r="B564" s="22" t="s">
        <v>72</v>
      </c>
      <c r="C564" s="91" t="s">
        <v>286</v>
      </c>
      <c r="D564" s="91" t="s">
        <v>50</v>
      </c>
      <c r="E564" s="89">
        <v>1</v>
      </c>
      <c r="F564" s="78"/>
      <c r="G564" s="79">
        <v>43345</v>
      </c>
      <c r="H564" s="79"/>
      <c r="I564" s="80"/>
      <c r="J564" s="81"/>
      <c r="K564" s="81"/>
      <c r="L564" s="80">
        <v>1</v>
      </c>
      <c r="M564" s="82" t="s">
        <v>284</v>
      </c>
      <c r="N564" s="93" t="s">
        <v>336</v>
      </c>
      <c r="O564" s="77">
        <f t="shared" ref="O564:O573" si="210">IF(DAY(G564)&lt;=10,1,IF(DAY(G564)&gt;20,3,2))</f>
        <v>1</v>
      </c>
      <c r="P564" s="77">
        <f t="shared" ref="P564:P573" si="211">MONTH(G564)</f>
        <v>9</v>
      </c>
      <c r="Q564" s="77">
        <f t="shared" ref="Q564:Q573" si="212">YEAR(G564)</f>
        <v>2018</v>
      </c>
    </row>
    <row r="565" spans="1:17" ht="11.25" customHeight="1">
      <c r="A565" s="22" t="s">
        <v>138</v>
      </c>
      <c r="B565" s="22" t="s">
        <v>72</v>
      </c>
      <c r="C565" s="91" t="s">
        <v>287</v>
      </c>
      <c r="D565" s="91" t="s">
        <v>50</v>
      </c>
      <c r="E565" s="89">
        <v>1</v>
      </c>
      <c r="F565" s="78"/>
      <c r="G565" s="79">
        <v>43365</v>
      </c>
      <c r="H565" s="79">
        <v>43370</v>
      </c>
      <c r="I565" s="80"/>
      <c r="J565" s="81"/>
      <c r="K565" s="81"/>
      <c r="L565" s="80">
        <v>1</v>
      </c>
      <c r="M565" s="82" t="s">
        <v>284</v>
      </c>
      <c r="N565" s="96" t="s">
        <v>336</v>
      </c>
      <c r="O565" s="77">
        <f t="shared" si="210"/>
        <v>3</v>
      </c>
      <c r="P565" s="77">
        <f t="shared" si="211"/>
        <v>9</v>
      </c>
      <c r="Q565" s="77">
        <f t="shared" si="212"/>
        <v>2018</v>
      </c>
    </row>
    <row r="566" spans="1:17" ht="11.25" customHeight="1">
      <c r="A566" s="22" t="s">
        <v>138</v>
      </c>
      <c r="B566" s="22" t="s">
        <v>69</v>
      </c>
      <c r="C566" s="97" t="s">
        <v>341</v>
      </c>
      <c r="D566" s="97"/>
      <c r="E566" s="89">
        <v>1</v>
      </c>
      <c r="F566" s="91" t="s">
        <v>267</v>
      </c>
      <c r="G566" s="79">
        <v>43736</v>
      </c>
      <c r="H566" s="79"/>
      <c r="I566" s="80"/>
      <c r="J566" s="81"/>
      <c r="K566" s="81"/>
      <c r="L566" s="80">
        <v>1</v>
      </c>
      <c r="M566" s="95" t="s">
        <v>340</v>
      </c>
      <c r="N566" s="96" t="s">
        <v>339</v>
      </c>
      <c r="O566" s="77">
        <f t="shared" si="210"/>
        <v>3</v>
      </c>
      <c r="P566" s="77">
        <f t="shared" si="211"/>
        <v>9</v>
      </c>
      <c r="Q566" s="77">
        <f t="shared" si="212"/>
        <v>2019</v>
      </c>
    </row>
    <row r="567" spans="1:17" ht="11.25" customHeight="1">
      <c r="A567" s="22" t="s">
        <v>138</v>
      </c>
      <c r="B567" s="22" t="s">
        <v>71</v>
      </c>
      <c r="C567" s="97" t="s">
        <v>342</v>
      </c>
      <c r="D567" s="97"/>
      <c r="E567" s="89">
        <v>1</v>
      </c>
      <c r="F567" s="91" t="s">
        <v>346</v>
      </c>
      <c r="G567" s="79">
        <v>43611</v>
      </c>
      <c r="H567" s="79"/>
      <c r="I567" s="80"/>
      <c r="J567" s="81"/>
      <c r="K567" s="81"/>
      <c r="L567" s="80">
        <v>1</v>
      </c>
      <c r="M567" s="95" t="s">
        <v>340</v>
      </c>
      <c r="N567" s="96" t="s">
        <v>339</v>
      </c>
      <c r="O567" s="77">
        <f t="shared" si="210"/>
        <v>3</v>
      </c>
      <c r="P567" s="77">
        <f t="shared" si="211"/>
        <v>5</v>
      </c>
      <c r="Q567" s="77">
        <f t="shared" si="212"/>
        <v>2019</v>
      </c>
    </row>
    <row r="568" spans="1:17" ht="11.25" customHeight="1">
      <c r="A568" s="22" t="s">
        <v>138</v>
      </c>
      <c r="B568" s="22" t="s">
        <v>72</v>
      </c>
      <c r="C568" s="97" t="s">
        <v>343</v>
      </c>
      <c r="D568" s="97" t="s">
        <v>50</v>
      </c>
      <c r="E568" s="89">
        <v>1</v>
      </c>
      <c r="F568" s="78"/>
      <c r="G568" s="79">
        <v>43600</v>
      </c>
      <c r="H568" s="79"/>
      <c r="I568" s="80"/>
      <c r="J568" s="81"/>
      <c r="K568" s="81"/>
      <c r="L568" s="80">
        <v>1</v>
      </c>
      <c r="M568" s="95" t="s">
        <v>340</v>
      </c>
      <c r="N568" s="96" t="s">
        <v>339</v>
      </c>
      <c r="O568" s="77">
        <f t="shared" si="210"/>
        <v>2</v>
      </c>
      <c r="P568" s="77">
        <f t="shared" si="211"/>
        <v>5</v>
      </c>
      <c r="Q568" s="77">
        <f t="shared" si="212"/>
        <v>2019</v>
      </c>
    </row>
    <row r="569" spans="1:17" ht="11.25" customHeight="1">
      <c r="A569" s="22" t="s">
        <v>138</v>
      </c>
      <c r="B569" s="22" t="s">
        <v>81</v>
      </c>
      <c r="C569" s="97" t="s">
        <v>160</v>
      </c>
      <c r="D569" s="97"/>
      <c r="E569" s="89">
        <v>1</v>
      </c>
      <c r="F569" s="78"/>
      <c r="G569" s="79">
        <v>43730</v>
      </c>
      <c r="H569" s="79"/>
      <c r="I569" s="80"/>
      <c r="J569" s="81"/>
      <c r="K569" s="81"/>
      <c r="L569" s="80">
        <v>1</v>
      </c>
      <c r="M569" s="95" t="s">
        <v>340</v>
      </c>
      <c r="N569" s="96" t="s">
        <v>339</v>
      </c>
      <c r="O569" s="77">
        <f t="shared" si="210"/>
        <v>3</v>
      </c>
      <c r="P569" s="77">
        <f t="shared" si="211"/>
        <v>9</v>
      </c>
      <c r="Q569" s="77">
        <f t="shared" si="212"/>
        <v>2019</v>
      </c>
    </row>
    <row r="570" spans="1:17" ht="11.25" customHeight="1">
      <c r="A570" s="22" t="s">
        <v>138</v>
      </c>
      <c r="B570" s="22" t="s">
        <v>81</v>
      </c>
      <c r="C570" s="97" t="s">
        <v>344</v>
      </c>
      <c r="D570" s="97" t="s">
        <v>157</v>
      </c>
      <c r="E570" s="89">
        <v>1</v>
      </c>
      <c r="F570" s="78"/>
      <c r="G570" s="79">
        <v>43730</v>
      </c>
      <c r="H570" s="79"/>
      <c r="I570" s="80"/>
      <c r="J570" s="81"/>
      <c r="K570" s="81"/>
      <c r="L570" s="80">
        <v>1</v>
      </c>
      <c r="M570" s="95" t="s">
        <v>340</v>
      </c>
      <c r="N570" s="96" t="s">
        <v>339</v>
      </c>
      <c r="O570" s="77">
        <f t="shared" si="210"/>
        <v>3</v>
      </c>
      <c r="P570" s="77">
        <f t="shared" si="211"/>
        <v>9</v>
      </c>
      <c r="Q570" s="77">
        <f t="shared" si="212"/>
        <v>2019</v>
      </c>
    </row>
    <row r="571" spans="1:17" ht="11.25" customHeight="1">
      <c r="A571" s="22" t="s">
        <v>138</v>
      </c>
      <c r="B571" s="22" t="s">
        <v>81</v>
      </c>
      <c r="C571" s="97" t="s">
        <v>345</v>
      </c>
      <c r="D571" s="97" t="s">
        <v>157</v>
      </c>
      <c r="E571" s="89">
        <v>1</v>
      </c>
      <c r="F571" s="78"/>
      <c r="G571" s="79">
        <v>43750</v>
      </c>
      <c r="H571" s="79"/>
      <c r="I571" s="80"/>
      <c r="J571" s="81"/>
      <c r="K571" s="81"/>
      <c r="L571" s="80">
        <v>1</v>
      </c>
      <c r="M571" s="95" t="s">
        <v>340</v>
      </c>
      <c r="N571" s="96" t="s">
        <v>339</v>
      </c>
      <c r="O571" s="77">
        <f t="shared" ref="O571" si="213">IF(DAY(G571)&lt;=10,1,IF(DAY(G571)&gt;20,3,2))</f>
        <v>2</v>
      </c>
      <c r="P571" s="77">
        <f t="shared" ref="P571" si="214">MONTH(G571)</f>
        <v>10</v>
      </c>
      <c r="Q571" s="77">
        <f t="shared" ref="Q571" si="215">YEAR(G571)</f>
        <v>2019</v>
      </c>
    </row>
    <row r="572" spans="1:17" ht="11.25" customHeight="1">
      <c r="A572" s="22" t="s">
        <v>138</v>
      </c>
      <c r="B572" s="22" t="s">
        <v>81</v>
      </c>
      <c r="C572" s="97" t="s">
        <v>349</v>
      </c>
      <c r="D572" s="97" t="s">
        <v>168</v>
      </c>
      <c r="E572" s="89">
        <v>1</v>
      </c>
      <c r="F572" s="78"/>
      <c r="G572" s="79">
        <v>44107</v>
      </c>
      <c r="H572" s="79">
        <v>44110</v>
      </c>
      <c r="I572" s="80"/>
      <c r="J572" s="81"/>
      <c r="K572" s="81"/>
      <c r="L572" s="80">
        <v>1</v>
      </c>
      <c r="M572" s="95" t="s">
        <v>347</v>
      </c>
      <c r="N572" s="96" t="s">
        <v>348</v>
      </c>
      <c r="O572" s="77">
        <f>IF(DAY(G572)&lt;=10,1,IF(DAY(G572)&gt;20,3,2))</f>
        <v>1</v>
      </c>
      <c r="P572" s="77">
        <f>MONTH(G572)</f>
        <v>10</v>
      </c>
      <c r="Q572" s="77">
        <f>YEAR(G572)</f>
        <v>2020</v>
      </c>
    </row>
    <row r="573" spans="1:17" ht="11.25" customHeight="1">
      <c r="A573" s="22" t="s">
        <v>138</v>
      </c>
      <c r="B573" s="22" t="s">
        <v>81</v>
      </c>
      <c r="C573" s="97" t="s">
        <v>199</v>
      </c>
      <c r="D573" s="97" t="s">
        <v>154</v>
      </c>
      <c r="E573" s="89">
        <v>1</v>
      </c>
      <c r="F573" s="78"/>
      <c r="G573" s="79">
        <v>44111</v>
      </c>
      <c r="H573" s="79"/>
      <c r="I573" s="80"/>
      <c r="J573" s="81"/>
      <c r="K573" s="81"/>
      <c r="L573" s="80">
        <v>1</v>
      </c>
      <c r="M573" s="95" t="s">
        <v>347</v>
      </c>
      <c r="N573" s="96" t="s">
        <v>348</v>
      </c>
      <c r="O573" s="77">
        <f t="shared" si="210"/>
        <v>1</v>
      </c>
      <c r="P573" s="77">
        <f t="shared" si="211"/>
        <v>10</v>
      </c>
      <c r="Q573" s="77">
        <f t="shared" si="212"/>
        <v>2020</v>
      </c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7</v>
      </c>
      <c r="M2" s="14">
        <f>SUMIFS(data!$E:$E, data!$O:$O, 1, data!$P:$P, 5, data!$L:$L, 1)</f>
        <v>187</v>
      </c>
      <c r="N2" s="14">
        <f>SUMIFS(data!$E:$E, data!$O:$O, 2, data!$P:$P, 5, data!$L:$L, 1)</f>
        <v>93</v>
      </c>
      <c r="O2" s="14">
        <f>SUMIFS(data!$E:$E, data!$O:$O, 3, data!$P:$P, 5, data!$L:$L, 1)</f>
        <v>73</v>
      </c>
      <c r="P2" s="14">
        <f>SUMIFS(data!$E:$E, data!$O:$O, 1, data!$P:$P, 6, data!$L:$L, 1)</f>
        <v>14</v>
      </c>
      <c r="Q2" s="14">
        <f>SUMIFS(data!$E:$E, data!$O:$O, 2, data!$P:$P, 6, data!$L:$L, 1)</f>
        <v>5</v>
      </c>
      <c r="R2" s="14">
        <f>SUMIFS(data!$E:$E, data!$O:$O, 3, data!$P:$P, 6, data!$L:$L, 1)</f>
        <v>2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6</v>
      </c>
      <c r="X2" s="14">
        <f>SUMIFS(data!$E:$E, data!$O:$O, 3, data!$P:$P, 8, data!$L:$L, 1)</f>
        <v>47</v>
      </c>
      <c r="Y2" s="14">
        <f>SUMIFS(data!$E:$E, data!$O:$O, 1, data!$P:$P, 9, data!$L:$L, 1)</f>
        <v>127</v>
      </c>
      <c r="Z2" s="14">
        <f>SUMIFS(data!$E:$E, data!$O:$O, 2, data!$P:$P, 9, data!$L:$L, 1)</f>
        <v>101</v>
      </c>
      <c r="AA2" s="14">
        <f>SUMIFS(data!$E:$E, data!$O:$O, 3, data!$P:$P, 9, data!$L:$L, 1)</f>
        <v>68</v>
      </c>
      <c r="AB2" s="14">
        <f>SUMIFS(data!$E:$E, data!$O:$O, 1, data!$P:$P, 10, data!$L:$L, 1)</f>
        <v>42</v>
      </c>
      <c r="AC2" s="14">
        <f>SUMIFS(data!$E:$E, data!$O:$O, 2, data!$P:$P, 10, data!$L:$L, 1)</f>
        <v>13</v>
      </c>
      <c r="AD2" s="14">
        <f>SUMIFS(data!$E:$E, data!$O:$O, 3, data!$P:$P, 10, data!$L:$L, 1)</f>
        <v>13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798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98">
        <f>SUM(A2:AJ2)</f>
        <v>798</v>
      </c>
      <c r="H4" s="99"/>
      <c r="I4" s="99"/>
      <c r="J4" s="99"/>
      <c r="AL4">
        <v>1950</v>
      </c>
      <c r="AM4">
        <f>SUMIFS(data!$E:$E, data!$Q:$Q, "1950", data!$L:$L, 1)</f>
        <v>5</v>
      </c>
    </row>
    <row r="5" spans="1:39">
      <c r="AL5">
        <v>1951</v>
      </c>
      <c r="AM5">
        <f>SUMIFS(data!$E:$E, data!$Q:$Q, "1951", data!$L:$L, 1)</f>
        <v>4</v>
      </c>
    </row>
    <row r="6" spans="1:39">
      <c r="AL6">
        <v>1952</v>
      </c>
      <c r="AM6">
        <f>SUMIFS(data!$E:$E, data!$Q:$Q, "1952", data!$L:$L, 1)</f>
        <v>20</v>
      </c>
    </row>
    <row r="7" spans="1:39">
      <c r="AL7">
        <v>1953</v>
      </c>
      <c r="AM7">
        <f>SUMIFS(data!$E:$E, data!$Q:$Q, "1953", data!$L:$L, 1)</f>
        <v>1</v>
      </c>
    </row>
    <row r="8" spans="1:39">
      <c r="AL8">
        <v>1954</v>
      </c>
      <c r="AM8">
        <f>SUMIFS(data!$E:$E, data!$Q:$Q, "1954", data!$L:$L, 1)</f>
        <v>1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5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6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6</v>
      </c>
    </row>
    <row r="15" spans="1:39">
      <c r="AL15">
        <v>1961</v>
      </c>
      <c r="AM15">
        <f>SUMIFS(data!$E:$E, data!$Q:$Q, "1961", data!$L:$L, 1)</f>
        <v>6</v>
      </c>
    </row>
    <row r="16" spans="1:39">
      <c r="AL16">
        <v>1962</v>
      </c>
      <c r="AM16">
        <f>SUMIFS(data!$E:$E, data!$Q:$Q, "1962", data!$L:$L, 1)</f>
        <v>7</v>
      </c>
    </row>
    <row r="17" spans="38:39">
      <c r="AL17">
        <v>1963</v>
      </c>
      <c r="AM17">
        <f>SUMIFS(data!$E:$E, data!$Q:$Q, "1963", data!$L:$L, 1)</f>
        <v>6</v>
      </c>
    </row>
    <row r="18" spans="38:39">
      <c r="AL18">
        <v>1964</v>
      </c>
      <c r="AM18">
        <f>SUMIFS(data!$E:$E, data!$Q:$Q, "1964", data!$L:$L, 1)</f>
        <v>5</v>
      </c>
    </row>
    <row r="19" spans="38:39">
      <c r="AL19">
        <v>1965</v>
      </c>
      <c r="AM19">
        <f>SUMIFS(data!$E:$E, data!$Q:$Q, "1965", data!$L:$L, 1)</f>
        <v>16</v>
      </c>
    </row>
    <row r="20" spans="38:39">
      <c r="AL20">
        <v>1966</v>
      </c>
      <c r="AM20">
        <f>SUMIFS(data!$E:$E, data!$Q:$Q, "1966", data!$L:$L, 1)</f>
        <v>13</v>
      </c>
    </row>
    <row r="21" spans="38:39">
      <c r="AL21">
        <v>1967</v>
      </c>
      <c r="AM21">
        <f>SUMIFS(data!$E:$E, data!$Q:$Q, "1967", data!$L:$L, 1)</f>
        <v>15</v>
      </c>
    </row>
    <row r="22" spans="38:39">
      <c r="AL22">
        <v>1968</v>
      </c>
      <c r="AM22">
        <f>SUMIFS(data!$E:$E, data!$Q:$Q, "1968", data!$L:$L, 1)</f>
        <v>16</v>
      </c>
    </row>
    <row r="23" spans="38:39">
      <c r="AL23">
        <v>1969</v>
      </c>
      <c r="AM23">
        <f>SUMIFS(data!$E:$E, data!$Q:$Q, "1969", data!$L:$L, 1)</f>
        <v>109</v>
      </c>
    </row>
    <row r="24" spans="38:39">
      <c r="AL24">
        <v>1970</v>
      </c>
      <c r="AM24">
        <f>SUMIFS(data!$E:$E, data!$Q:$Q, "1970", data!$L:$L, 1)</f>
        <v>36</v>
      </c>
    </row>
    <row r="25" spans="38:39">
      <c r="AL25">
        <v>1971</v>
      </c>
      <c r="AM25">
        <f>SUMIFS(data!$E:$E, data!$Q:$Q, "1971", data!$L:$L, 1)</f>
        <v>3</v>
      </c>
    </row>
    <row r="26" spans="38:39">
      <c r="AL26">
        <v>1972</v>
      </c>
      <c r="AM26">
        <f>SUMIFS(data!$E:$E, data!$Q:$Q, "1972", data!$L:$L, 1)</f>
        <v>9</v>
      </c>
    </row>
    <row r="27" spans="38:39">
      <c r="AL27">
        <v>1973</v>
      </c>
      <c r="AM27">
        <f>SUMIFS(data!$E:$E, data!$Q:$Q, "1973", data!$L:$L, 1)</f>
        <v>20</v>
      </c>
    </row>
    <row r="28" spans="38:39">
      <c r="AL28">
        <v>1974</v>
      </c>
      <c r="AM28">
        <f>SUMIFS(data!$E:$E, data!$Q:$Q, "1974", data!$L:$L, 1)</f>
        <v>19</v>
      </c>
    </row>
    <row r="29" spans="38:39">
      <c r="AL29">
        <v>1975</v>
      </c>
      <c r="AM29">
        <f>SUMIFS(data!$E:$E, data!$Q:$Q, "1975", data!$L:$L, 1)</f>
        <v>8</v>
      </c>
    </row>
    <row r="30" spans="38:39">
      <c r="AL30">
        <v>1976</v>
      </c>
      <c r="AM30">
        <f>SUMIFS(data!$E:$E, data!$Q:$Q, "1976", data!$L:$L, 1)</f>
        <v>14</v>
      </c>
    </row>
    <row r="31" spans="38:39">
      <c r="AL31">
        <v>1977</v>
      </c>
      <c r="AM31">
        <f>SUMIFS(data!$E:$E, data!$Q:$Q, "1977", data!$L:$L, 1)</f>
        <v>22</v>
      </c>
    </row>
    <row r="32" spans="38:39">
      <c r="AL32">
        <v>1978</v>
      </c>
      <c r="AM32">
        <f>SUMIFS(data!$E:$E, data!$Q:$Q, "1978", data!$L:$L, 1)</f>
        <v>9</v>
      </c>
    </row>
    <row r="33" spans="38:39">
      <c r="AL33">
        <v>1979</v>
      </c>
      <c r="AM33">
        <f>SUMIFS(data!$E:$E, data!$Q:$Q, "1979", data!$L:$L, 1)</f>
        <v>5</v>
      </c>
    </row>
    <row r="34" spans="38:39">
      <c r="AL34">
        <v>1980</v>
      </c>
      <c r="AM34">
        <f>SUMIFS(data!$E:$E, data!$Q:$Q, "1980", data!$L:$L, 1)</f>
        <v>5</v>
      </c>
    </row>
    <row r="35" spans="38:39">
      <c r="AL35">
        <v>1981</v>
      </c>
      <c r="AM35">
        <f>SUMIFS(data!$E:$E, data!$Q:$Q, "1981", data!$L:$L, 1)</f>
        <v>24</v>
      </c>
    </row>
    <row r="36" spans="38:39">
      <c r="AL36">
        <v>1982</v>
      </c>
      <c r="AM36">
        <f>SUMIFS(data!$E:$E, data!$Q:$Q, "1982", data!$L:$L, 1)</f>
        <v>8</v>
      </c>
    </row>
    <row r="37" spans="38:39">
      <c r="AL37">
        <v>1983</v>
      </c>
      <c r="AM37">
        <f>SUMIFS(data!$E:$E, data!$Q:$Q, "1983", data!$L:$L, 1)</f>
        <v>5</v>
      </c>
    </row>
    <row r="38" spans="38:39">
      <c r="AL38">
        <v>1984</v>
      </c>
      <c r="AM38">
        <f>SUMIFS(data!$E:$E, data!$Q:$Q, "1984", data!$L:$L, 1)</f>
        <v>8</v>
      </c>
    </row>
    <row r="39" spans="38:39">
      <c r="AL39">
        <v>1985</v>
      </c>
      <c r="AM39">
        <f>SUMIFS(data!$E:$E, data!$Q:$Q, "1985", data!$L:$L, 1)</f>
        <v>10</v>
      </c>
    </row>
    <row r="40" spans="38:39">
      <c r="AL40">
        <v>1986</v>
      </c>
      <c r="AM40">
        <f>SUMIFS(data!$E:$E, data!$Q:$Q, "1986", data!$L:$L, 1)</f>
        <v>6</v>
      </c>
    </row>
    <row r="41" spans="38:39">
      <c r="AL41">
        <v>1987</v>
      </c>
      <c r="AM41">
        <f>SUMIFS(data!$E:$E, data!$Q:$Q, "1987", data!$L:$L, 1)</f>
        <v>9</v>
      </c>
    </row>
    <row r="42" spans="38:39">
      <c r="AL42">
        <v>1988</v>
      </c>
      <c r="AM42">
        <f>SUMIFS(data!$E:$E, data!$Q:$Q, "1988", data!$L:$L, 1)</f>
        <v>20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6</v>
      </c>
    </row>
    <row r="45" spans="38:39">
      <c r="AL45">
        <v>1991</v>
      </c>
      <c r="AM45">
        <f>SUMIFS(data!$E:$E, data!$Q:$Q, "1991", data!$L:$L, 1)</f>
        <v>4</v>
      </c>
    </row>
    <row r="46" spans="38:39">
      <c r="AL46">
        <v>1992</v>
      </c>
      <c r="AM46">
        <f>SUMIFS(data!$E:$E, data!$Q:$Q, "1992", data!$L:$L, 1)</f>
        <v>25</v>
      </c>
    </row>
    <row r="47" spans="38:39">
      <c r="AL47">
        <v>1993</v>
      </c>
      <c r="AM47">
        <f>SUMIFS(data!$E:$E, data!$Q:$Q, "1993", data!$L:$L, 1)</f>
        <v>22</v>
      </c>
    </row>
    <row r="48" spans="38:39">
      <c r="AL48">
        <v>1994</v>
      </c>
      <c r="AM48">
        <f>SUMIFS(data!$E:$E, data!$Q:$Q, "1994", data!$L:$L, 1)</f>
        <v>21</v>
      </c>
    </row>
    <row r="49" spans="38:39">
      <c r="AL49">
        <v>1995</v>
      </c>
      <c r="AM49">
        <f>SUMIFS(data!$E:$E, data!$Q:$Q, "1995", data!$L:$L, 1)</f>
        <v>43</v>
      </c>
    </row>
    <row r="50" spans="38:39">
      <c r="AL50">
        <v>1996</v>
      </c>
      <c r="AM50">
        <f>SUMIFS(data!$E:$E, data!$Q:$Q, "1996", data!$L:$L, 1)</f>
        <v>44</v>
      </c>
    </row>
    <row r="51" spans="38:39">
      <c r="AL51">
        <v>1997</v>
      </c>
      <c r="AM51">
        <f>SUMIFS(data!$E:$E, data!$Q:$Q, "1997", data!$L:$L, 1)</f>
        <v>13</v>
      </c>
    </row>
    <row r="52" spans="38:39">
      <c r="AL52">
        <v>1998</v>
      </c>
      <c r="AM52">
        <f>SUMIFS(data!$E:$E, data!$Q:$Q, "1998", data!$L:$L, 1)</f>
        <v>24</v>
      </c>
    </row>
    <row r="53" spans="38:39">
      <c r="AL53">
        <v>1999</v>
      </c>
      <c r="AM53">
        <f>SUMIFS(data!$E:$E, data!$Q:$Q, "1999", data!$L:$L, 1)</f>
        <v>18</v>
      </c>
    </row>
    <row r="54" spans="38:39">
      <c r="AL54">
        <v>2000</v>
      </c>
      <c r="AM54">
        <f>SUMIFS(data!$E:$E, data!$Q:$Q, "2000", data!$L:$L, 1)</f>
        <v>9</v>
      </c>
    </row>
    <row r="55" spans="38:39">
      <c r="AL55">
        <v>2001</v>
      </c>
      <c r="AM55">
        <f>SUMIFS(data!$E:$E, data!$Q:$Q, "2001", data!$L:$L, 1)</f>
        <v>4</v>
      </c>
    </row>
    <row r="56" spans="38:39">
      <c r="AL56">
        <v>2002</v>
      </c>
      <c r="AM56">
        <f>SUMIFS(data!$E:$E, data!$Q:$Q, "2002", data!$L:$L, 1)</f>
        <v>7</v>
      </c>
    </row>
    <row r="57" spans="38:39">
      <c r="AL57">
        <v>2003</v>
      </c>
      <c r="AM57">
        <f>SUMIFS(data!$E:$E, data!$Q:$Q, "2003", data!$L:$L, 1)</f>
        <v>5</v>
      </c>
    </row>
    <row r="58" spans="38:39">
      <c r="AL58">
        <v>2004</v>
      </c>
      <c r="AM58">
        <f>SUMIFS(data!$E:$E, data!$Q:$Q, "2004", data!$L:$L, 1)</f>
        <v>1</v>
      </c>
    </row>
    <row r="59" spans="38:39">
      <c r="AL59">
        <v>2005</v>
      </c>
      <c r="AM59">
        <f>SUMIFS(data!$E:$E, data!$Q:$Q, "2005", data!$L:$L, 1)</f>
        <v>1</v>
      </c>
    </row>
    <row r="60" spans="38:39">
      <c r="AL60">
        <v>2006</v>
      </c>
      <c r="AM60">
        <f>SUMIFS(data!$E:$E, data!$Q:$Q, "2006", data!$L:$L, 1)</f>
        <v>9</v>
      </c>
    </row>
    <row r="61" spans="38:39">
      <c r="AL61">
        <v>2007</v>
      </c>
      <c r="AM61">
        <f>SUMIFS(data!$E:$E, data!$Q:$Q, "2007", data!$L:$L, 1)</f>
        <v>3</v>
      </c>
    </row>
    <row r="62" spans="38:39">
      <c r="AL62">
        <v>2008</v>
      </c>
      <c r="AM62">
        <f>SUMIFS(data!$E:$E, data!$Q:$Q, "2008", data!$L:$L, 1)</f>
        <v>6</v>
      </c>
    </row>
    <row r="63" spans="38:39">
      <c r="AL63">
        <v>2009</v>
      </c>
      <c r="AM63">
        <f>SUMIFS(data!$E:$E, data!$Q:$Q, "2009", data!$L:$L, 1)</f>
        <v>4</v>
      </c>
    </row>
    <row r="64" spans="38:39">
      <c r="AL64">
        <v>2010</v>
      </c>
      <c r="AM64">
        <f>SUMIFS(data!$E:$E, data!$Q:$Q, "2010", data!$L:$L, 1)</f>
        <v>8</v>
      </c>
    </row>
    <row r="65" spans="38:41">
      <c r="AL65">
        <v>2011</v>
      </c>
      <c r="AM65">
        <f>SUMIFS(data!$E:$E, data!$Q:$Q, "2011", data!$L:$L, 1)</f>
        <v>2</v>
      </c>
    </row>
    <row r="66" spans="38:41">
      <c r="AL66">
        <v>2012</v>
      </c>
      <c r="AM66">
        <f>SUMIFS(data!$E:$E, data!$Q:$Q, "2012", data!$L:$L, 1)</f>
        <v>3</v>
      </c>
    </row>
    <row r="67" spans="38:41">
      <c r="AL67">
        <v>2013</v>
      </c>
      <c r="AM67">
        <f>SUMIFS(data!$E:$E, data!$Q:$Q, "2013", data!$L:$L, 1)</f>
        <v>5</v>
      </c>
    </row>
    <row r="68" spans="38:41">
      <c r="AL68">
        <v>2014</v>
      </c>
      <c r="AM68">
        <f>SUMIFS(data!$E:$E, data!$Q:$Q, "2014", data!$L:$L, 1)</f>
        <v>1</v>
      </c>
    </row>
    <row r="69" spans="38:41">
      <c r="AL69">
        <v>2015</v>
      </c>
      <c r="AM69">
        <f>SUMIFS(data!$E:$E, data!$Q:$Q, "2015", data!$L:$L, 1)</f>
        <v>4</v>
      </c>
    </row>
    <row r="70" spans="38:41">
      <c r="AL70">
        <v>2016</v>
      </c>
      <c r="AM70">
        <f>SUMIFS(data!$E:$E, data!$Q:$Q, "2016", data!$L:$L, 1)</f>
        <v>6</v>
      </c>
      <c r="AO70" t="s">
        <v>280</v>
      </c>
    </row>
    <row r="71" spans="38:41">
      <c r="AL71">
        <v>2017</v>
      </c>
      <c r="AM71">
        <f>SUMIFS(data!$E:$E, data!$Q:$Q, "2017", data!$L:$L, 1)</f>
        <v>5</v>
      </c>
    </row>
    <row r="72" spans="38:41">
      <c r="AL72">
        <v>2018</v>
      </c>
      <c r="AM72">
        <f>SUMIFS(data!$E:$E, data!$Q:$Q, "2018", data!$L:$L, 1)</f>
        <v>5</v>
      </c>
    </row>
    <row r="73" spans="38:41">
      <c r="AL73">
        <v>2019</v>
      </c>
      <c r="AM73">
        <f>SUMIFS(data!$E:$E, data!$Q:$Q, "2019", data!$L:$L, 1)</f>
        <v>6</v>
      </c>
    </row>
    <row r="74" spans="38:41">
      <c r="AL74">
        <v>2020</v>
      </c>
      <c r="AM74">
        <f>SUMIFS(data!$E:$E, data!$Q:$Q, "2020", data!$L:$L, 1)</f>
        <v>2</v>
      </c>
    </row>
    <row r="75" spans="38:41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40"/>
  <sheetViews>
    <sheetView workbookViewId="0">
      <selection activeCell="L42" sqref="L42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4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6</v>
      </c>
    </row>
    <row r="6" spans="11:14">
      <c r="L6" s="2" t="s">
        <v>47</v>
      </c>
      <c r="M6" s="2" t="s">
        <v>69</v>
      </c>
      <c r="N6" s="2">
        <f>SUMIFS(data!E:E, data!B:B, "=caith", data!L:L, 1)</f>
        <v>5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54" t="s">
        <v>137</v>
      </c>
      <c r="N8" s="54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1</v>
      </c>
    </row>
    <row r="10" spans="11:14">
      <c r="L10" s="2" t="s">
        <v>50</v>
      </c>
      <c r="M10" s="2" t="s">
        <v>72</v>
      </c>
      <c r="N10" s="2">
        <f>SUMIFS(data!E:E, data!B:B, "=fair", data!L:L, 1)</f>
        <v>364</v>
      </c>
    </row>
    <row r="11" spans="11:14">
      <c r="L11" s="2" t="s">
        <v>49</v>
      </c>
      <c r="M11" s="2" t="s">
        <v>73</v>
      </c>
      <c r="N11" s="2">
        <f>SUMIFS(data!E:E, data!B:B, "=fife", data!L:L, 1)</f>
        <v>3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4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31</v>
      </c>
    </row>
    <row r="17" spans="12:14">
      <c r="L17" s="2" t="s">
        <v>52</v>
      </c>
      <c r="M17" s="2" t="s">
        <v>75</v>
      </c>
      <c r="N17" s="2">
        <f>SUMIFS(data!E:E, data!B:B, "=loth", data!L:L, 1)</f>
        <v>2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6</v>
      </c>
    </row>
    <row r="20" spans="12:14">
      <c r="L20" s="2" t="s">
        <v>56</v>
      </c>
      <c r="M20" s="2" t="s">
        <v>78</v>
      </c>
      <c r="N20" s="2">
        <f>SUMIFS(data!E:E, data!B:B, "=ork", data!L:L, 1)</f>
        <v>86</v>
      </c>
    </row>
    <row r="21" spans="12:14">
      <c r="L21" s="2" t="s">
        <v>62</v>
      </c>
      <c r="M21" s="2" t="s">
        <v>79</v>
      </c>
      <c r="N21" s="2">
        <f>SUMIFS(data!E:E, data!B:B, "=oheb", data!L:L, 1)</f>
        <v>7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276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798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  <row r="34" spans="12:12">
      <c r="L34" s="94" t="s">
        <v>251</v>
      </c>
    </row>
    <row r="35" spans="12:12">
      <c r="L35" s="72" t="s">
        <v>252</v>
      </c>
    </row>
    <row r="36" spans="12:12">
      <c r="L36" s="94" t="s">
        <v>338</v>
      </c>
    </row>
    <row r="38" spans="12:12">
      <c r="L38" s="94" t="s">
        <v>337</v>
      </c>
    </row>
    <row r="39" spans="12:12">
      <c r="L39" s="72" t="s">
        <v>253</v>
      </c>
    </row>
    <row r="40" spans="12:12">
      <c r="L40" s="72" t="s">
        <v>254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2023-03-29T20:36:19Z</dcterms:modified>
</cp:coreProperties>
</file>