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data!$A$1:$EE$215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9" i="1"/>
  <c r="Q131" i="1"/>
  <c r="Q128" i="1"/>
  <c r="Q130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8" i="1"/>
  <c r="Q157" i="1"/>
  <c r="Q156" i="1"/>
  <c r="Q161" i="1"/>
  <c r="Q171" i="1"/>
  <c r="Q159" i="1"/>
  <c r="Q160" i="1"/>
  <c r="Q162" i="1"/>
  <c r="Q164" i="1"/>
  <c r="Q165" i="1"/>
  <c r="Q166" i="1"/>
  <c r="Q169" i="1"/>
  <c r="Q170" i="1"/>
  <c r="Q172" i="1"/>
  <c r="Q173" i="1"/>
  <c r="Q174" i="1"/>
  <c r="Q175" i="1"/>
  <c r="Q176" i="1"/>
  <c r="Q177" i="1"/>
  <c r="Q178" i="1"/>
  <c r="Q179" i="1"/>
  <c r="Q163" i="1"/>
  <c r="Q168" i="1"/>
  <c r="Q167" i="1"/>
  <c r="Q180" i="1"/>
  <c r="Q181" i="1"/>
  <c r="Q182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182" i="1"/>
  <c r="P182" i="1"/>
  <c r="O181" i="1"/>
  <c r="P181" i="1"/>
  <c r="O180" i="1"/>
  <c r="P180" i="1"/>
  <c r="O153" i="1"/>
  <c r="P153" i="1"/>
  <c r="O154" i="1"/>
  <c r="P154" i="1"/>
  <c r="O155" i="1"/>
  <c r="P155" i="1"/>
  <c r="O158" i="1"/>
  <c r="P158" i="1"/>
  <c r="O157" i="1"/>
  <c r="P157" i="1"/>
  <c r="O156" i="1"/>
  <c r="P156" i="1"/>
  <c r="O161" i="1"/>
  <c r="P161" i="1"/>
  <c r="O171" i="1"/>
  <c r="P171" i="1"/>
  <c r="O159" i="1"/>
  <c r="P159" i="1"/>
  <c r="O160" i="1"/>
  <c r="P160" i="1"/>
  <c r="O162" i="1"/>
  <c r="P162" i="1"/>
  <c r="O164" i="1"/>
  <c r="P164" i="1"/>
  <c r="O165" i="1"/>
  <c r="P165" i="1"/>
  <c r="O166" i="1"/>
  <c r="P166" i="1"/>
  <c r="O169" i="1"/>
  <c r="P169" i="1"/>
  <c r="O170" i="1"/>
  <c r="P170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63" i="1"/>
  <c r="P163" i="1"/>
  <c r="O168" i="1"/>
  <c r="P168" i="1"/>
  <c r="O167" i="1"/>
  <c r="P167" i="1"/>
  <c r="O151" i="1"/>
  <c r="P151" i="1"/>
  <c r="O152" i="1"/>
  <c r="P152" i="1"/>
  <c r="O150" i="1"/>
  <c r="P150" i="1"/>
  <c r="O149" i="1"/>
  <c r="P149" i="1"/>
  <c r="O148" i="1"/>
  <c r="P148" i="1"/>
  <c r="O147" i="1"/>
  <c r="P147" i="1"/>
  <c r="O144" i="1"/>
  <c r="P144" i="1"/>
  <c r="O146" i="1"/>
  <c r="P146" i="1"/>
  <c r="O145" i="1"/>
  <c r="P145" i="1"/>
  <c r="O143" i="1"/>
  <c r="P143" i="1"/>
  <c r="O141" i="1"/>
  <c r="P141" i="1"/>
  <c r="O122" i="1"/>
  <c r="P122" i="1"/>
  <c r="O142" i="1"/>
  <c r="P142" i="1"/>
  <c r="O140" i="1"/>
  <c r="P140" i="1"/>
  <c r="O139" i="1"/>
  <c r="P139" i="1"/>
  <c r="O138" i="1"/>
  <c r="P138" i="1"/>
  <c r="O137" i="1"/>
  <c r="P137" i="1"/>
  <c r="O136" i="1"/>
  <c r="P136" i="1"/>
  <c r="O135" i="1"/>
  <c r="P135" i="1"/>
  <c r="O134" i="1"/>
  <c r="P134" i="1"/>
  <c r="O133" i="1"/>
  <c r="P133" i="1"/>
  <c r="O132" i="1"/>
  <c r="P132" i="1"/>
  <c r="O130" i="1"/>
  <c r="P130" i="1"/>
  <c r="O128" i="1"/>
  <c r="P128" i="1"/>
  <c r="O131" i="1"/>
  <c r="P131" i="1"/>
  <c r="O129" i="1"/>
  <c r="P129" i="1"/>
  <c r="O127" i="1"/>
  <c r="P127" i="1"/>
  <c r="O125" i="1"/>
  <c r="P125" i="1"/>
  <c r="O126" i="1"/>
  <c r="P126" i="1"/>
  <c r="O124" i="1"/>
  <c r="P124" i="1"/>
  <c r="O123" i="1"/>
  <c r="P123" i="1"/>
  <c r="O106" i="1"/>
  <c r="P106" i="1"/>
  <c r="O118" i="1"/>
  <c r="P118" i="1"/>
  <c r="O121" i="1"/>
  <c r="P121" i="1"/>
  <c r="O120" i="1"/>
  <c r="P120" i="1"/>
  <c r="O119" i="1"/>
  <c r="P119" i="1"/>
  <c r="O117" i="1"/>
  <c r="P117" i="1"/>
  <c r="O116" i="1"/>
  <c r="P116" i="1"/>
  <c r="O115" i="1"/>
  <c r="P115" i="1"/>
  <c r="O112" i="1"/>
  <c r="P112" i="1"/>
  <c r="O111" i="1"/>
  <c r="P111" i="1"/>
  <c r="O109" i="1"/>
  <c r="P109" i="1"/>
  <c r="O107" i="1"/>
  <c r="P107" i="1"/>
  <c r="O113" i="1"/>
  <c r="P113" i="1"/>
  <c r="O114" i="1"/>
  <c r="P114" i="1"/>
  <c r="O110" i="1"/>
  <c r="P110" i="1"/>
  <c r="O108" i="1"/>
  <c r="P108" i="1"/>
  <c r="N25" i="5"/>
  <c r="N8" i="5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4" i="1"/>
  <c r="O84" i="1"/>
  <c r="P83" i="1"/>
  <c r="O83" i="1"/>
  <c r="P82" i="1"/>
  <c r="O82" i="1"/>
  <c r="P81" i="1"/>
  <c r="O81" i="1"/>
  <c r="P80" i="1"/>
  <c r="O80" i="1"/>
  <c r="P79" i="1"/>
  <c r="O79" i="1"/>
  <c r="P78" i="1"/>
  <c r="O78" i="1"/>
  <c r="P77" i="1"/>
  <c r="O77" i="1"/>
  <c r="P76" i="1"/>
  <c r="O76" i="1"/>
  <c r="P75" i="1"/>
  <c r="O75" i="1"/>
  <c r="P74" i="1"/>
  <c r="O74" i="1"/>
  <c r="P73" i="1"/>
  <c r="O73" i="1"/>
  <c r="P72" i="1"/>
  <c r="O72" i="1"/>
  <c r="P71" i="1"/>
  <c r="O71" i="1"/>
  <c r="P70" i="1"/>
  <c r="O70" i="1"/>
  <c r="P69" i="1"/>
  <c r="O69" i="1"/>
  <c r="P68" i="1"/>
  <c r="O68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6" i="1"/>
  <c r="O56" i="1"/>
  <c r="P55" i="1"/>
  <c r="O55" i="1"/>
  <c r="P54" i="1"/>
  <c r="O54" i="1"/>
  <c r="P53" i="1"/>
  <c r="O53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13" i="1"/>
  <c r="DO186" i="1"/>
  <c r="DG212" i="1"/>
  <c r="DK210" i="1"/>
  <c r="DC210" i="1"/>
  <c r="EA210" i="1"/>
  <c r="DY196" i="1"/>
  <c r="DE196" i="1"/>
  <c r="DU145" i="1"/>
  <c r="DP211" i="1"/>
  <c r="DJ146" i="1"/>
  <c r="DW120" i="1"/>
  <c r="DE209" i="1"/>
  <c r="DE24" i="1"/>
  <c r="DE15" i="1"/>
  <c r="DE205" i="1"/>
  <c r="DE198" i="1"/>
  <c r="DC192" i="1"/>
  <c r="DC183" i="1"/>
  <c r="DC147" i="1"/>
  <c r="DC135" i="1"/>
  <c r="DC127" i="1"/>
  <c r="DC115" i="1"/>
  <c r="DC101" i="1"/>
  <c r="DC92" i="1"/>
  <c r="DC84" i="1"/>
  <c r="DF76" i="1"/>
  <c r="DC68" i="1"/>
  <c r="DF67" i="1"/>
  <c r="DJ61" i="1"/>
  <c r="DP28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37" i="1"/>
  <c r="DN37" i="1"/>
  <c r="DT37" i="1"/>
  <c r="DU37" i="1"/>
  <c r="DY37" i="1"/>
  <c r="DZ37" i="1"/>
  <c r="ED37" i="1"/>
  <c r="DD38" i="1"/>
  <c r="DF38" i="1"/>
  <c r="DH38" i="1"/>
  <c r="DJ38" i="1"/>
  <c r="DL38" i="1"/>
  <c r="DN38" i="1"/>
  <c r="DP38" i="1"/>
  <c r="DR38" i="1"/>
  <c r="DT38" i="1"/>
  <c r="DV38" i="1"/>
  <c r="DX38" i="1"/>
  <c r="DZ38" i="1"/>
  <c r="EB38" i="1"/>
  <c r="ED38" i="1"/>
  <c r="DD39" i="1"/>
  <c r="DE39" i="1"/>
  <c r="DI39" i="1"/>
  <c r="DL39" i="1"/>
  <c r="DM39" i="1"/>
  <c r="DQ39" i="1"/>
  <c r="DT39" i="1"/>
  <c r="DU39" i="1"/>
  <c r="DY39" i="1"/>
  <c r="EB39" i="1"/>
  <c r="EC39" i="1"/>
  <c r="DH40" i="1"/>
  <c r="EB40" i="1"/>
  <c r="DD41" i="1"/>
  <c r="DE41" i="1"/>
  <c r="DH41" i="1"/>
  <c r="DI41" i="1"/>
  <c r="DL41" i="1"/>
  <c r="DM41" i="1"/>
  <c r="DP41" i="1"/>
  <c r="DQ41" i="1"/>
  <c r="DT41" i="1"/>
  <c r="DU41" i="1"/>
  <c r="DX41" i="1"/>
  <c r="DY41" i="1"/>
  <c r="EB41" i="1"/>
  <c r="EC41" i="1"/>
  <c r="DD42" i="1"/>
  <c r="DF42" i="1"/>
  <c r="DH42" i="1"/>
  <c r="DJ42" i="1"/>
  <c r="DL42" i="1"/>
  <c r="DN42" i="1"/>
  <c r="DP42" i="1"/>
  <c r="DR42" i="1"/>
  <c r="DT42" i="1"/>
  <c r="DV42" i="1"/>
  <c r="DX42" i="1"/>
  <c r="DZ42" i="1"/>
  <c r="EB42" i="1"/>
  <c r="ED42" i="1"/>
  <c r="DC43" i="1"/>
  <c r="DG43" i="1"/>
  <c r="DJ43" i="1"/>
  <c r="DK43" i="1"/>
  <c r="DO43" i="1"/>
  <c r="DR43" i="1"/>
  <c r="DS43" i="1"/>
  <c r="DW43" i="1"/>
  <c r="DZ43" i="1"/>
  <c r="EA43" i="1"/>
  <c r="EE43" i="1"/>
  <c r="DP44" i="1"/>
  <c r="DC45" i="1"/>
  <c r="DF45" i="1"/>
  <c r="DG45" i="1"/>
  <c r="DJ45" i="1"/>
  <c r="DK45" i="1"/>
  <c r="DN45" i="1"/>
  <c r="DO45" i="1"/>
  <c r="DR45" i="1"/>
  <c r="DS45" i="1"/>
  <c r="DV45" i="1"/>
  <c r="DW45" i="1"/>
  <c r="DZ45" i="1"/>
  <c r="EA45" i="1"/>
  <c r="ED45" i="1"/>
  <c r="EE45" i="1"/>
  <c r="DD46" i="1"/>
  <c r="DF46" i="1"/>
  <c r="DH46" i="1"/>
  <c r="DJ46" i="1"/>
  <c r="DL46" i="1"/>
  <c r="DN46" i="1"/>
  <c r="DP46" i="1"/>
  <c r="DR46" i="1"/>
  <c r="DT46" i="1"/>
  <c r="DV46" i="1"/>
  <c r="DX46" i="1"/>
  <c r="DZ46" i="1"/>
  <c r="EB46" i="1"/>
  <c r="ED46" i="1"/>
  <c r="DC47" i="1"/>
  <c r="DD47" i="1"/>
  <c r="DG47" i="1"/>
  <c r="DK47" i="1"/>
  <c r="DL47" i="1"/>
  <c r="DO47" i="1"/>
  <c r="DS47" i="1"/>
  <c r="DT47" i="1"/>
  <c r="DW47" i="1"/>
  <c r="EA47" i="1"/>
  <c r="EB47" i="1"/>
  <c r="EE47" i="1"/>
  <c r="DN48" i="1"/>
  <c r="DE49" i="1"/>
  <c r="DF49" i="1"/>
  <c r="DI49" i="1"/>
  <c r="DJ49" i="1"/>
  <c r="DM49" i="1"/>
  <c r="DN49" i="1"/>
  <c r="DQ49" i="1"/>
  <c r="DR49" i="1"/>
  <c r="DU49" i="1"/>
  <c r="DV49" i="1"/>
  <c r="DY49" i="1"/>
  <c r="DZ49" i="1"/>
  <c r="EC49" i="1"/>
  <c r="ED49" i="1"/>
  <c r="DC50" i="1"/>
  <c r="DD50" i="1"/>
  <c r="DE50" i="1"/>
  <c r="DF50" i="1"/>
  <c r="DG50" i="1"/>
  <c r="DH50" i="1"/>
  <c r="DI50" i="1"/>
  <c r="DJ50" i="1"/>
  <c r="DK50" i="1"/>
  <c r="DL50" i="1"/>
  <c r="DM50" i="1"/>
  <c r="DN50" i="1"/>
  <c r="DO50" i="1"/>
  <c r="DP50" i="1"/>
  <c r="DQ50" i="1"/>
  <c r="DR50" i="1"/>
  <c r="DS50" i="1"/>
  <c r="DT50" i="1"/>
  <c r="DU50" i="1"/>
  <c r="DV50" i="1"/>
  <c r="DW50" i="1"/>
  <c r="DX50" i="1"/>
  <c r="DY50" i="1"/>
  <c r="DZ50" i="1"/>
  <c r="EA50" i="1"/>
  <c r="EB50" i="1"/>
  <c r="EC50" i="1"/>
  <c r="ED50" i="1"/>
  <c r="EE50" i="1"/>
  <c r="DC51" i="1"/>
  <c r="DD51" i="1"/>
  <c r="DG51" i="1"/>
  <c r="DK51" i="1"/>
  <c r="DL51" i="1"/>
  <c r="DO51" i="1"/>
  <c r="DS51" i="1"/>
  <c r="DT51" i="1"/>
  <c r="DW51" i="1"/>
  <c r="EA51" i="1"/>
  <c r="EB51" i="1"/>
  <c r="EE51" i="1"/>
  <c r="DO52" i="1"/>
  <c r="DW52" i="1"/>
  <c r="DE53" i="1"/>
  <c r="DF53" i="1"/>
  <c r="DI53" i="1"/>
  <c r="DJ53" i="1"/>
  <c r="DM53" i="1"/>
  <c r="DN53" i="1"/>
  <c r="DQ53" i="1"/>
  <c r="DR53" i="1"/>
  <c r="DU53" i="1"/>
  <c r="DV53" i="1"/>
  <c r="DY53" i="1"/>
  <c r="DZ53" i="1"/>
  <c r="EC53" i="1"/>
  <c r="ED53" i="1"/>
  <c r="DC54" i="1"/>
  <c r="DD54" i="1"/>
  <c r="DE54" i="1"/>
  <c r="DF54" i="1"/>
  <c r="DG54" i="1"/>
  <c r="DH54" i="1"/>
  <c r="DI54" i="1"/>
  <c r="DJ54" i="1"/>
  <c r="DK54" i="1"/>
  <c r="DL54" i="1"/>
  <c r="DM54" i="1"/>
  <c r="DN54" i="1"/>
  <c r="DO54" i="1"/>
  <c r="DP54" i="1"/>
  <c r="DQ54" i="1"/>
  <c r="DR54" i="1"/>
  <c r="DS54" i="1"/>
  <c r="DT54" i="1"/>
  <c r="DU54" i="1"/>
  <c r="DV54" i="1"/>
  <c r="DW54" i="1"/>
  <c r="DX54" i="1"/>
  <c r="DY54" i="1"/>
  <c r="DZ54" i="1"/>
  <c r="EA54" i="1"/>
  <c r="EB54" i="1"/>
  <c r="EC54" i="1"/>
  <c r="ED54" i="1"/>
  <c r="EE54" i="1"/>
  <c r="DE55" i="1"/>
  <c r="DH55" i="1"/>
  <c r="DI55" i="1"/>
  <c r="DM55" i="1"/>
  <c r="DP55" i="1"/>
  <c r="DQ55" i="1"/>
  <c r="DU55" i="1"/>
  <c r="DX55" i="1"/>
  <c r="DY55" i="1"/>
  <c r="EC55" i="1"/>
  <c r="DR56" i="1"/>
  <c r="DE57" i="1"/>
  <c r="DF57" i="1"/>
  <c r="DI57" i="1"/>
  <c r="DJ57" i="1"/>
  <c r="DM57" i="1"/>
  <c r="DN57" i="1"/>
  <c r="DQ57" i="1"/>
  <c r="DR57" i="1"/>
  <c r="DU57" i="1"/>
  <c r="DV57" i="1"/>
  <c r="DY57" i="1"/>
  <c r="DZ57" i="1"/>
  <c r="EC57" i="1"/>
  <c r="ED57" i="1"/>
  <c r="EE57" i="1"/>
  <c r="DC58" i="1"/>
  <c r="DD58" i="1"/>
  <c r="DE58" i="1"/>
  <c r="DF58" i="1"/>
  <c r="DG58" i="1"/>
  <c r="DH58" i="1"/>
  <c r="DI58" i="1"/>
  <c r="DJ58" i="1"/>
  <c r="DK58" i="1"/>
  <c r="DL58" i="1"/>
  <c r="DM58" i="1"/>
  <c r="DN58" i="1"/>
  <c r="DO58" i="1"/>
  <c r="DP58" i="1"/>
  <c r="DQ58" i="1"/>
  <c r="DR58" i="1"/>
  <c r="DS58" i="1"/>
  <c r="DT58" i="1"/>
  <c r="DU58" i="1"/>
  <c r="DV58" i="1"/>
  <c r="DW58" i="1"/>
  <c r="DX58" i="1"/>
  <c r="DY58" i="1"/>
  <c r="DZ58" i="1"/>
  <c r="EA58" i="1"/>
  <c r="EB58" i="1"/>
  <c r="EC58" i="1"/>
  <c r="ED58" i="1"/>
  <c r="EE58" i="1"/>
  <c r="DE59" i="1"/>
  <c r="DH59" i="1"/>
  <c r="DI59" i="1"/>
  <c r="DM59" i="1"/>
  <c r="DP59" i="1"/>
  <c r="DQ59" i="1"/>
  <c r="DU59" i="1"/>
  <c r="DX59" i="1"/>
  <c r="DY59" i="1"/>
  <c r="EC59" i="1"/>
  <c r="DN61" i="1"/>
  <c r="DX61" i="1"/>
  <c r="DC60" i="1"/>
  <c r="DE60" i="1"/>
  <c r="DF60" i="1"/>
  <c r="DG60" i="1"/>
  <c r="DI60" i="1"/>
  <c r="DJ60" i="1"/>
  <c r="DK60" i="1"/>
  <c r="DM60" i="1"/>
  <c r="DN60" i="1"/>
  <c r="DO60" i="1"/>
  <c r="DQ60" i="1"/>
  <c r="DR60" i="1"/>
  <c r="DS60" i="1"/>
  <c r="DU60" i="1"/>
  <c r="DV60" i="1"/>
  <c r="DW60" i="1"/>
  <c r="DY60" i="1"/>
  <c r="DZ60" i="1"/>
  <c r="EA60" i="1"/>
  <c r="EC60" i="1"/>
  <c r="ED60" i="1"/>
  <c r="EE60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C64" i="1"/>
  <c r="DF64" i="1"/>
  <c r="DG64" i="1"/>
  <c r="DK64" i="1"/>
  <c r="DN64" i="1"/>
  <c r="DO64" i="1"/>
  <c r="DR64" i="1"/>
  <c r="DS64" i="1"/>
  <c r="DT64" i="1"/>
  <c r="DW64" i="1"/>
  <c r="DX64" i="1"/>
  <c r="DZ64" i="1"/>
  <c r="EB64" i="1"/>
  <c r="ED64" i="1"/>
  <c r="EE64" i="1"/>
  <c r="DE62" i="1"/>
  <c r="DO62" i="1"/>
  <c r="DP62" i="1"/>
  <c r="DZ62" i="1"/>
  <c r="EA62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G67" i="1"/>
  <c r="DH67" i="1"/>
  <c r="DI67" i="1"/>
  <c r="DK67" i="1"/>
  <c r="DL67" i="1"/>
  <c r="DM67" i="1"/>
  <c r="DO67" i="1"/>
  <c r="DP67" i="1"/>
  <c r="DQ67" i="1"/>
  <c r="DS67" i="1"/>
  <c r="DT67" i="1"/>
  <c r="DU67" i="1"/>
  <c r="DW67" i="1"/>
  <c r="DX67" i="1"/>
  <c r="DY67" i="1"/>
  <c r="EA67" i="1"/>
  <c r="EB67" i="1"/>
  <c r="EC67" i="1"/>
  <c r="EE67" i="1"/>
  <c r="DG68" i="1"/>
  <c r="DH68" i="1"/>
  <c r="DR68" i="1"/>
  <c r="DS68" i="1"/>
  <c r="EB68" i="1"/>
  <c r="ED68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2" i="1"/>
  <c r="DD72" i="1"/>
  <c r="DE72" i="1"/>
  <c r="DF72" i="1"/>
  <c r="DG72" i="1"/>
  <c r="DH72" i="1"/>
  <c r="DI72" i="1"/>
  <c r="DJ72" i="1"/>
  <c r="DK72" i="1"/>
  <c r="DL72" i="1"/>
  <c r="DM72" i="1"/>
  <c r="DN72" i="1"/>
  <c r="DO72" i="1"/>
  <c r="DP72" i="1"/>
  <c r="DQ72" i="1"/>
  <c r="DR72" i="1"/>
  <c r="DS72" i="1"/>
  <c r="DT72" i="1"/>
  <c r="DU72" i="1"/>
  <c r="DV72" i="1"/>
  <c r="DW72" i="1"/>
  <c r="DX72" i="1"/>
  <c r="DY72" i="1"/>
  <c r="DZ72" i="1"/>
  <c r="EA72" i="1"/>
  <c r="EB72" i="1"/>
  <c r="EC72" i="1"/>
  <c r="ED72" i="1"/>
  <c r="EE72" i="1"/>
  <c r="DF71" i="1"/>
  <c r="DL71" i="1"/>
  <c r="DP71" i="1"/>
  <c r="DW71" i="1"/>
  <c r="EA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J76" i="1"/>
  <c r="DK76" i="1"/>
  <c r="DT76" i="1"/>
  <c r="DV76" i="1"/>
  <c r="EE76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N80" i="1"/>
  <c r="DO80" i="1"/>
  <c r="DX80" i="1"/>
  <c r="DZ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4" i="1"/>
  <c r="DG84" i="1"/>
  <c r="DN84" i="1"/>
  <c r="DO84" i="1"/>
  <c r="DV84" i="1"/>
  <c r="DW84" i="1"/>
  <c r="ED84" i="1"/>
  <c r="EE84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J88" i="1"/>
  <c r="DK88" i="1"/>
  <c r="DR88" i="1"/>
  <c r="DS88" i="1"/>
  <c r="DZ88" i="1"/>
  <c r="EA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F92" i="1"/>
  <c r="DG92" i="1"/>
  <c r="DN92" i="1"/>
  <c r="DO92" i="1"/>
  <c r="DV92" i="1"/>
  <c r="DW92" i="1"/>
  <c r="ED92" i="1"/>
  <c r="EE92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J97" i="1"/>
  <c r="DK97" i="1"/>
  <c r="DR97" i="1"/>
  <c r="DS97" i="1"/>
  <c r="DZ97" i="1"/>
  <c r="EA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F101" i="1"/>
  <c r="DG101" i="1"/>
  <c r="DN101" i="1"/>
  <c r="DO101" i="1"/>
  <c r="DV101" i="1"/>
  <c r="DW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J105" i="1"/>
  <c r="DK105" i="1"/>
  <c r="DR105" i="1"/>
  <c r="DS105" i="1"/>
  <c r="DZ105" i="1"/>
  <c r="EA105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10" i="1"/>
  <c r="DD110" i="1"/>
  <c r="DE110" i="1"/>
  <c r="DF110" i="1"/>
  <c r="DG110" i="1"/>
  <c r="DH110" i="1"/>
  <c r="DI110" i="1"/>
  <c r="DJ110" i="1"/>
  <c r="DK110" i="1"/>
  <c r="DL110" i="1"/>
  <c r="DM110" i="1"/>
  <c r="DN110" i="1"/>
  <c r="DO110" i="1"/>
  <c r="DP110" i="1"/>
  <c r="DQ110" i="1"/>
  <c r="DR110" i="1"/>
  <c r="DS110" i="1"/>
  <c r="DT110" i="1"/>
  <c r="DU110" i="1"/>
  <c r="DV110" i="1"/>
  <c r="DW110" i="1"/>
  <c r="DX110" i="1"/>
  <c r="DY110" i="1"/>
  <c r="DZ110" i="1"/>
  <c r="EA110" i="1"/>
  <c r="EB110" i="1"/>
  <c r="EC110" i="1"/>
  <c r="ED110" i="1"/>
  <c r="EE110" i="1"/>
  <c r="DC114" i="1"/>
  <c r="DD114" i="1"/>
  <c r="DE114" i="1"/>
  <c r="DF114" i="1"/>
  <c r="DG114" i="1"/>
  <c r="DH114" i="1"/>
  <c r="DI114" i="1"/>
  <c r="DJ114" i="1"/>
  <c r="DK114" i="1"/>
  <c r="DL114" i="1"/>
  <c r="DM114" i="1"/>
  <c r="DN114" i="1"/>
  <c r="DO114" i="1"/>
  <c r="DP114" i="1"/>
  <c r="DQ114" i="1"/>
  <c r="DR114" i="1"/>
  <c r="DS114" i="1"/>
  <c r="DT114" i="1"/>
  <c r="DU114" i="1"/>
  <c r="DV114" i="1"/>
  <c r="DW114" i="1"/>
  <c r="DX114" i="1"/>
  <c r="DY114" i="1"/>
  <c r="DZ114" i="1"/>
  <c r="EA114" i="1"/>
  <c r="EB114" i="1"/>
  <c r="EC114" i="1"/>
  <c r="ED114" i="1"/>
  <c r="EE114" i="1"/>
  <c r="DF115" i="1"/>
  <c r="DG115" i="1"/>
  <c r="DN115" i="1"/>
  <c r="DO115" i="1"/>
  <c r="DV115" i="1"/>
  <c r="DW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1" i="1"/>
  <c r="DJ121" i="1"/>
  <c r="DK121" i="1"/>
  <c r="DR121" i="1"/>
  <c r="DS121" i="1"/>
  <c r="DZ121" i="1"/>
  <c r="EA121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30" i="1"/>
  <c r="DJ130" i="1"/>
  <c r="DK130" i="1"/>
  <c r="DR130" i="1"/>
  <c r="DS130" i="1"/>
  <c r="DZ130" i="1"/>
  <c r="EA130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J139" i="1"/>
  <c r="DK139" i="1"/>
  <c r="DR139" i="1"/>
  <c r="DS139" i="1"/>
  <c r="DZ139" i="1"/>
  <c r="EA139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F147" i="1"/>
  <c r="DG147" i="1"/>
  <c r="DN147" i="1"/>
  <c r="DO147" i="1"/>
  <c r="DV147" i="1"/>
  <c r="DW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2" i="1"/>
  <c r="DJ152" i="1"/>
  <c r="DK152" i="1"/>
  <c r="DR152" i="1"/>
  <c r="DS152" i="1"/>
  <c r="DZ152" i="1"/>
  <c r="EA152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DF183" i="1"/>
  <c r="DG183" i="1"/>
  <c r="DN183" i="1"/>
  <c r="DO183" i="1"/>
  <c r="DV183" i="1"/>
  <c r="DW183" i="1"/>
  <c r="ED183" i="1"/>
  <c r="EE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DC188" i="1"/>
  <c r="DJ188" i="1"/>
  <c r="DK188" i="1"/>
  <c r="DR188" i="1"/>
  <c r="DS188" i="1"/>
  <c r="DZ188" i="1"/>
  <c r="EA188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DF192" i="1"/>
  <c r="DG192" i="1"/>
  <c r="DN192" i="1"/>
  <c r="DO192" i="1"/>
  <c r="DV192" i="1"/>
  <c r="DW192" i="1"/>
  <c r="ED192" i="1"/>
  <c r="EE192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I197" i="1"/>
  <c r="DJ197" i="1"/>
  <c r="DQ197" i="1"/>
  <c r="DR197" i="1"/>
  <c r="DY197" i="1"/>
  <c r="DZ197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DF198" i="1"/>
  <c r="DI198" i="1"/>
  <c r="DN198" i="1"/>
  <c r="DQ198" i="1"/>
  <c r="DV198" i="1"/>
  <c r="DY198" i="1"/>
  <c r="ED198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DC204" i="1"/>
  <c r="DD204" i="1"/>
  <c r="DE204" i="1"/>
  <c r="DF204" i="1"/>
  <c r="DG204" i="1"/>
  <c r="DH204" i="1"/>
  <c r="DI204" i="1"/>
  <c r="DJ204" i="1"/>
  <c r="DK204" i="1"/>
  <c r="DL204" i="1"/>
  <c r="DM204" i="1"/>
  <c r="DN204" i="1"/>
  <c r="DO204" i="1"/>
  <c r="DP204" i="1"/>
  <c r="DQ204" i="1"/>
  <c r="DR204" i="1"/>
  <c r="DS204" i="1"/>
  <c r="DT204" i="1"/>
  <c r="DU204" i="1"/>
  <c r="DV204" i="1"/>
  <c r="DW204" i="1"/>
  <c r="DX204" i="1"/>
  <c r="DY204" i="1"/>
  <c r="DZ204" i="1"/>
  <c r="EA204" i="1"/>
  <c r="EB204" i="1"/>
  <c r="EC204" i="1"/>
  <c r="ED204" i="1"/>
  <c r="EE204" i="1"/>
  <c r="DC205" i="1"/>
  <c r="DD205" i="1"/>
  <c r="DG205" i="1"/>
  <c r="DH205" i="1"/>
  <c r="DK205" i="1"/>
  <c r="DL205" i="1"/>
  <c r="DO205" i="1"/>
  <c r="DP205" i="1"/>
  <c r="DS205" i="1"/>
  <c r="DT205" i="1"/>
  <c r="DW205" i="1"/>
  <c r="DX205" i="1"/>
  <c r="EA205" i="1"/>
  <c r="EB205" i="1"/>
  <c r="EE205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DC208" i="1"/>
  <c r="DD208" i="1"/>
  <c r="DE208" i="1"/>
  <c r="DF208" i="1"/>
  <c r="DG208" i="1"/>
  <c r="DH208" i="1"/>
  <c r="DI208" i="1"/>
  <c r="DJ208" i="1"/>
  <c r="DK208" i="1"/>
  <c r="DL208" i="1"/>
  <c r="DM208" i="1"/>
  <c r="DN208" i="1"/>
  <c r="DO208" i="1"/>
  <c r="DP208" i="1"/>
  <c r="DQ208" i="1"/>
  <c r="DR208" i="1"/>
  <c r="DS208" i="1"/>
  <c r="DT208" i="1"/>
  <c r="DU208" i="1"/>
  <c r="DV208" i="1"/>
  <c r="DW208" i="1"/>
  <c r="DX208" i="1"/>
  <c r="DY208" i="1"/>
  <c r="DZ208" i="1"/>
  <c r="EA208" i="1"/>
  <c r="EB208" i="1"/>
  <c r="EC208" i="1"/>
  <c r="ED208" i="1"/>
  <c r="EE208" i="1"/>
  <c r="DC209" i="1"/>
  <c r="DD209" i="1"/>
  <c r="DG209" i="1"/>
  <c r="DH209" i="1"/>
  <c r="DK209" i="1"/>
  <c r="DL209" i="1"/>
  <c r="DO209" i="1"/>
  <c r="DP209" i="1"/>
  <c r="DS209" i="1"/>
  <c r="DT209" i="1"/>
  <c r="DW209" i="1"/>
  <c r="DX209" i="1"/>
  <c r="EA209" i="1"/>
  <c r="EB209" i="1"/>
  <c r="EE209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13" i="1"/>
  <c r="DI213" i="1"/>
  <c r="DM213" i="1"/>
  <c r="DQ213" i="1"/>
  <c r="DU213" i="1"/>
  <c r="DY213" i="1"/>
  <c r="EC213" i="1"/>
  <c r="DC214" i="1"/>
  <c r="DD214" i="1"/>
  <c r="DE214" i="1"/>
  <c r="DF214" i="1"/>
  <c r="DG214" i="1"/>
  <c r="DH214" i="1"/>
  <c r="DI214" i="1"/>
  <c r="DJ214" i="1"/>
  <c r="DK214" i="1"/>
  <c r="DL214" i="1"/>
  <c r="DM214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DC215" i="1"/>
  <c r="DD215" i="1"/>
  <c r="DE215" i="1"/>
  <c r="DF215" i="1"/>
  <c r="DG215" i="1"/>
  <c r="DH215" i="1"/>
  <c r="DI215" i="1"/>
  <c r="DJ215" i="1"/>
  <c r="DK215" i="1"/>
  <c r="DL215" i="1"/>
  <c r="DM215" i="1"/>
  <c r="DN215" i="1"/>
  <c r="DO215" i="1"/>
  <c r="DP215" i="1"/>
  <c r="DQ215" i="1"/>
  <c r="DR215" i="1"/>
  <c r="DS215" i="1"/>
  <c r="DT215" i="1"/>
  <c r="DU215" i="1"/>
  <c r="DV215" i="1"/>
  <c r="DW215" i="1"/>
  <c r="DX215" i="1"/>
  <c r="DY215" i="1"/>
  <c r="DZ215" i="1"/>
  <c r="EA215" i="1"/>
  <c r="EB215" i="1"/>
  <c r="EC215" i="1"/>
  <c r="ED215" i="1"/>
  <c r="EE215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86" i="1"/>
  <c r="DK186" i="1"/>
  <c r="DW186" i="1"/>
  <c r="EA186" i="1"/>
  <c r="DJ186" i="1"/>
  <c r="DN186" i="1"/>
  <c r="DZ186" i="1"/>
  <c r="ED186" i="1"/>
  <c r="DU186" i="1"/>
  <c r="EC186" i="1"/>
  <c r="DT186" i="1"/>
  <c r="EB186" i="1"/>
  <c r="DP186" i="1"/>
  <c r="DX186" i="1"/>
  <c r="DM146" i="1"/>
  <c r="DU146" i="1"/>
  <c r="EB146" i="1"/>
  <c r="DW146" i="1"/>
  <c r="DK146" i="1"/>
  <c r="DG146" i="1"/>
  <c r="DX146" i="1"/>
  <c r="DT146" i="1"/>
  <c r="DH146" i="1"/>
  <c r="DD146" i="1"/>
  <c r="DE120" i="1"/>
  <c r="DI120" i="1"/>
  <c r="DM120" i="1"/>
  <c r="DQ120" i="1"/>
  <c r="DU120" i="1"/>
  <c r="DY120" i="1"/>
  <c r="DX145" i="1"/>
  <c r="DP145" i="1"/>
  <c r="DR196" i="1"/>
  <c r="DJ196" i="1"/>
  <c r="DK145" i="1"/>
  <c r="DO145" i="1"/>
  <c r="EA145" i="1"/>
  <c r="EE145" i="1"/>
  <c r="DN145" i="1"/>
  <c r="DR145" i="1"/>
  <c r="ED145" i="1"/>
  <c r="DD196" i="1"/>
  <c r="DP196" i="1"/>
  <c r="DT196" i="1"/>
  <c r="DC196" i="1"/>
  <c r="DG196" i="1"/>
  <c r="DS196" i="1"/>
  <c r="DW196" i="1"/>
  <c r="EB213" i="1"/>
  <c r="DT213" i="1"/>
  <c r="DH213" i="1"/>
  <c r="DX6" i="1"/>
  <c r="DD6" i="1"/>
  <c r="DH6" i="1"/>
  <c r="DH18" i="1"/>
  <c r="DP18" i="1"/>
  <c r="DV32" i="1"/>
  <c r="DD32" i="1"/>
  <c r="DL32" i="1"/>
  <c r="DN32" i="1"/>
  <c r="DR40" i="1"/>
  <c r="DP40" i="1"/>
  <c r="DZ40" i="1"/>
  <c r="DF40" i="1"/>
  <c r="DJ48" i="1"/>
  <c r="DF48" i="1"/>
  <c r="DO48" i="1"/>
  <c r="EA48" i="1"/>
  <c r="DG48" i="1"/>
  <c r="DS48" i="1"/>
  <c r="ED48" i="1"/>
  <c r="DC48" i="1"/>
  <c r="DW48" i="1"/>
  <c r="DV48" i="1"/>
  <c r="EE48" i="1"/>
  <c r="DF56" i="1"/>
  <c r="DJ56" i="1"/>
  <c r="DS56" i="1"/>
  <c r="EE56" i="1"/>
  <c r="DK56" i="1"/>
  <c r="DW56" i="1"/>
  <c r="DO56" i="1"/>
  <c r="DZ56" i="1"/>
  <c r="DC56" i="1"/>
  <c r="EA56" i="1"/>
  <c r="DD62" i="1"/>
  <c r="DH62" i="1"/>
  <c r="DC62" i="1"/>
  <c r="DI62" i="1"/>
  <c r="DM62" i="1"/>
  <c r="DQ62" i="1"/>
  <c r="DU62" i="1"/>
  <c r="DY62" i="1"/>
  <c r="EC62" i="1"/>
  <c r="DF62" i="1"/>
  <c r="DL62" i="1"/>
  <c r="DR62" i="1"/>
  <c r="DW62" i="1"/>
  <c r="EB62" i="1"/>
  <c r="DG62" i="1"/>
  <c r="DN62" i="1"/>
  <c r="DS62" i="1"/>
  <c r="DX62" i="1"/>
  <c r="ED62" i="1"/>
  <c r="DE71" i="1"/>
  <c r="DI71" i="1"/>
  <c r="DM71" i="1"/>
  <c r="DQ71" i="1"/>
  <c r="DU71" i="1"/>
  <c r="DY71" i="1"/>
  <c r="EC71" i="1"/>
  <c r="DC71" i="1"/>
  <c r="DH71" i="1"/>
  <c r="DN71" i="1"/>
  <c r="DS71" i="1"/>
  <c r="DX71" i="1"/>
  <c r="ED71" i="1"/>
  <c r="DD71" i="1"/>
  <c r="DJ71" i="1"/>
  <c r="DO71" i="1"/>
  <c r="DT71" i="1"/>
  <c r="DZ71" i="1"/>
  <c r="EE71" i="1"/>
  <c r="DE80" i="1"/>
  <c r="DI80" i="1"/>
  <c r="DM80" i="1"/>
  <c r="DQ80" i="1"/>
  <c r="DU80" i="1"/>
  <c r="DY80" i="1"/>
  <c r="EC80" i="1"/>
  <c r="DF80" i="1"/>
  <c r="DK80" i="1"/>
  <c r="DP80" i="1"/>
  <c r="DV80" i="1"/>
  <c r="EA80" i="1"/>
  <c r="DG80" i="1"/>
  <c r="DL80" i="1"/>
  <c r="DR80" i="1"/>
  <c r="DW80" i="1"/>
  <c r="EB80" i="1"/>
  <c r="DD88" i="1"/>
  <c r="DH88" i="1"/>
  <c r="DL88" i="1"/>
  <c r="DP88" i="1"/>
  <c r="DT88" i="1"/>
  <c r="DX88" i="1"/>
  <c r="EB88" i="1"/>
  <c r="DE88" i="1"/>
  <c r="DI88" i="1"/>
  <c r="DM88" i="1"/>
  <c r="DQ88" i="1"/>
  <c r="DU88" i="1"/>
  <c r="DY88" i="1"/>
  <c r="EC88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5" i="1"/>
  <c r="DH105" i="1"/>
  <c r="DL105" i="1"/>
  <c r="DP105" i="1"/>
  <c r="DT105" i="1"/>
  <c r="DX105" i="1"/>
  <c r="EB105" i="1"/>
  <c r="DE105" i="1"/>
  <c r="DI105" i="1"/>
  <c r="DM105" i="1"/>
  <c r="DQ105" i="1"/>
  <c r="DU105" i="1"/>
  <c r="DY105" i="1"/>
  <c r="EC105" i="1"/>
  <c r="DD121" i="1"/>
  <c r="DH121" i="1"/>
  <c r="DL121" i="1"/>
  <c r="DP121" i="1"/>
  <c r="DT121" i="1"/>
  <c r="DX121" i="1"/>
  <c r="EB121" i="1"/>
  <c r="DE121" i="1"/>
  <c r="DI121" i="1"/>
  <c r="DM121" i="1"/>
  <c r="DQ121" i="1"/>
  <c r="DU121" i="1"/>
  <c r="DY121" i="1"/>
  <c r="EC121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39" i="1"/>
  <c r="DH139" i="1"/>
  <c r="DL139" i="1"/>
  <c r="DP139" i="1"/>
  <c r="DT139" i="1"/>
  <c r="DX139" i="1"/>
  <c r="EB139" i="1"/>
  <c r="DE139" i="1"/>
  <c r="DI139" i="1"/>
  <c r="DM139" i="1"/>
  <c r="DQ139" i="1"/>
  <c r="DU139" i="1"/>
  <c r="DY139" i="1"/>
  <c r="EC139" i="1"/>
  <c r="DD152" i="1"/>
  <c r="DH152" i="1"/>
  <c r="DL152" i="1"/>
  <c r="DP152" i="1"/>
  <c r="DT152" i="1"/>
  <c r="DX152" i="1"/>
  <c r="EB152" i="1"/>
  <c r="DE152" i="1"/>
  <c r="DI152" i="1"/>
  <c r="DM152" i="1"/>
  <c r="DQ152" i="1"/>
  <c r="DU152" i="1"/>
  <c r="DY152" i="1"/>
  <c r="EC152" i="1"/>
  <c r="DD188" i="1"/>
  <c r="DH188" i="1"/>
  <c r="DL188" i="1"/>
  <c r="DP188" i="1"/>
  <c r="DT188" i="1"/>
  <c r="DX188" i="1"/>
  <c r="EB188" i="1"/>
  <c r="DE188" i="1"/>
  <c r="DI188" i="1"/>
  <c r="DM188" i="1"/>
  <c r="DQ188" i="1"/>
  <c r="DU188" i="1"/>
  <c r="DY188" i="1"/>
  <c r="EC188" i="1"/>
  <c r="DC197" i="1"/>
  <c r="DG197" i="1"/>
  <c r="DK197" i="1"/>
  <c r="DO197" i="1"/>
  <c r="DS197" i="1"/>
  <c r="DW197" i="1"/>
  <c r="EA197" i="1"/>
  <c r="EE197" i="1"/>
  <c r="DD197" i="1"/>
  <c r="DH197" i="1"/>
  <c r="DL197" i="1"/>
  <c r="DP197" i="1"/>
  <c r="DT197" i="1"/>
  <c r="DX197" i="1"/>
  <c r="EB197" i="1"/>
  <c r="EE196" i="1"/>
  <c r="DO196" i="1"/>
  <c r="EB196" i="1"/>
  <c r="DL196" i="1"/>
  <c r="DZ145" i="1"/>
  <c r="DJ145" i="1"/>
  <c r="DW145" i="1"/>
  <c r="DG145" i="1"/>
  <c r="DZ196" i="1"/>
  <c r="DL146" i="1"/>
  <c r="EC146" i="1"/>
  <c r="DO146" i="1"/>
  <c r="DZ146" i="1"/>
  <c r="DE146" i="1"/>
  <c r="DY186" i="1"/>
  <c r="DL186" i="1"/>
  <c r="DM186" i="1"/>
  <c r="DV186" i="1"/>
  <c r="DF186" i="1"/>
  <c r="DS186" i="1"/>
  <c r="DC186" i="1"/>
  <c r="EE213" i="1"/>
  <c r="EA213" i="1"/>
  <c r="DW213" i="1"/>
  <c r="DS213" i="1"/>
  <c r="DO213" i="1"/>
  <c r="DK213" i="1"/>
  <c r="DG213" i="1"/>
  <c r="DC213" i="1"/>
  <c r="ED209" i="1"/>
  <c r="DZ209" i="1"/>
  <c r="DV209" i="1"/>
  <c r="DR209" i="1"/>
  <c r="DN209" i="1"/>
  <c r="DJ209" i="1"/>
  <c r="DF209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205" i="1"/>
  <c r="DZ205" i="1"/>
  <c r="DV205" i="1"/>
  <c r="DR205" i="1"/>
  <c r="DN205" i="1"/>
  <c r="DJ205" i="1"/>
  <c r="DF205" i="1"/>
  <c r="EC198" i="1"/>
  <c r="DU198" i="1"/>
  <c r="DM198" i="1"/>
  <c r="ED197" i="1"/>
  <c r="DV197" i="1"/>
  <c r="DN197" i="1"/>
  <c r="DF197" i="1"/>
  <c r="EA192" i="1"/>
  <c r="DS192" i="1"/>
  <c r="DK192" i="1"/>
  <c r="EE188" i="1"/>
  <c r="DW188" i="1"/>
  <c r="DO188" i="1"/>
  <c r="DG188" i="1"/>
  <c r="EA183" i="1"/>
  <c r="DS183" i="1"/>
  <c r="DK183" i="1"/>
  <c r="EE152" i="1"/>
  <c r="DW152" i="1"/>
  <c r="DO152" i="1"/>
  <c r="DG152" i="1"/>
  <c r="EA147" i="1"/>
  <c r="DS147" i="1"/>
  <c r="DK147" i="1"/>
  <c r="EE139" i="1"/>
  <c r="DW139" i="1"/>
  <c r="DO139" i="1"/>
  <c r="DG139" i="1"/>
  <c r="EA135" i="1"/>
  <c r="DS135" i="1"/>
  <c r="DK135" i="1"/>
  <c r="EE130" i="1"/>
  <c r="DW130" i="1"/>
  <c r="DO130" i="1"/>
  <c r="DG130" i="1"/>
  <c r="EA127" i="1"/>
  <c r="DS127" i="1"/>
  <c r="DK127" i="1"/>
  <c r="EE121" i="1"/>
  <c r="DW121" i="1"/>
  <c r="DO121" i="1"/>
  <c r="DG121" i="1"/>
  <c r="EA115" i="1"/>
  <c r="DS115" i="1"/>
  <c r="DK115" i="1"/>
  <c r="EE105" i="1"/>
  <c r="DW105" i="1"/>
  <c r="DO105" i="1"/>
  <c r="DG105" i="1"/>
  <c r="EA101" i="1"/>
  <c r="DS101" i="1"/>
  <c r="DK101" i="1"/>
  <c r="EE97" i="1"/>
  <c r="DW97" i="1"/>
  <c r="DO97" i="1"/>
  <c r="DG97" i="1"/>
  <c r="EA92" i="1"/>
  <c r="DS92" i="1"/>
  <c r="DK92" i="1"/>
  <c r="EE88" i="1"/>
  <c r="DW88" i="1"/>
  <c r="DO88" i="1"/>
  <c r="DG88" i="1"/>
  <c r="EA84" i="1"/>
  <c r="DS84" i="1"/>
  <c r="DK84" i="1"/>
  <c r="EE80" i="1"/>
  <c r="DT80" i="1"/>
  <c r="DJ80" i="1"/>
  <c r="EA76" i="1"/>
  <c r="DP76" i="1"/>
  <c r="DV71" i="1"/>
  <c r="DK71" i="1"/>
  <c r="DX68" i="1"/>
  <c r="DN68" i="1"/>
  <c r="DV62" i="1"/>
  <c r="DK62" i="1"/>
  <c r="DG56" i="1"/>
  <c r="DK48" i="1"/>
  <c r="DX213" i="1"/>
  <c r="DP213" i="1"/>
  <c r="DL213" i="1"/>
  <c r="DD213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4" i="1"/>
  <c r="DH44" i="1"/>
  <c r="ED44" i="1"/>
  <c r="DN44" i="1"/>
  <c r="DX44" i="1"/>
  <c r="DC52" i="1"/>
  <c r="DG52" i="1"/>
  <c r="DR52" i="1"/>
  <c r="ED52" i="1"/>
  <c r="DJ52" i="1"/>
  <c r="DV52" i="1"/>
  <c r="EE52" i="1"/>
  <c r="DF52" i="1"/>
  <c r="DZ52" i="1"/>
  <c r="DN52" i="1"/>
  <c r="DF61" i="1"/>
  <c r="DK61" i="1"/>
  <c r="DP61" i="1"/>
  <c r="DV61" i="1"/>
  <c r="EA61" i="1"/>
  <c r="DG61" i="1"/>
  <c r="DL61" i="1"/>
  <c r="DR61" i="1"/>
  <c r="DW61" i="1"/>
  <c r="EB61" i="1"/>
  <c r="DH61" i="1"/>
  <c r="DS61" i="1"/>
  <c r="ED61" i="1"/>
  <c r="DC61" i="1"/>
  <c r="DO61" i="1"/>
  <c r="EE61" i="1"/>
  <c r="DD61" i="1"/>
  <c r="DT61" i="1"/>
  <c r="DE68" i="1"/>
  <c r="DI68" i="1"/>
  <c r="DM68" i="1"/>
  <c r="DQ68" i="1"/>
  <c r="DU68" i="1"/>
  <c r="DY68" i="1"/>
  <c r="EC68" i="1"/>
  <c r="DD68" i="1"/>
  <c r="DJ68" i="1"/>
  <c r="DO68" i="1"/>
  <c r="DT68" i="1"/>
  <c r="DZ68" i="1"/>
  <c r="EE68" i="1"/>
  <c r="DF68" i="1"/>
  <c r="DK68" i="1"/>
  <c r="DP68" i="1"/>
  <c r="DV68" i="1"/>
  <c r="EA68" i="1"/>
  <c r="DE76" i="1"/>
  <c r="DI76" i="1"/>
  <c r="DM76" i="1"/>
  <c r="DQ76" i="1"/>
  <c r="DU76" i="1"/>
  <c r="DY76" i="1"/>
  <c r="EC76" i="1"/>
  <c r="DG76" i="1"/>
  <c r="DL76" i="1"/>
  <c r="DR76" i="1"/>
  <c r="DW76" i="1"/>
  <c r="EB76" i="1"/>
  <c r="DC76" i="1"/>
  <c r="DH76" i="1"/>
  <c r="DN76" i="1"/>
  <c r="DS76" i="1"/>
  <c r="DX76" i="1"/>
  <c r="ED76" i="1"/>
  <c r="DD84" i="1"/>
  <c r="DH84" i="1"/>
  <c r="DL84" i="1"/>
  <c r="DP84" i="1"/>
  <c r="DT84" i="1"/>
  <c r="DX84" i="1"/>
  <c r="EB84" i="1"/>
  <c r="DE84" i="1"/>
  <c r="DI84" i="1"/>
  <c r="DM84" i="1"/>
  <c r="DQ84" i="1"/>
  <c r="DU84" i="1"/>
  <c r="DY84" i="1"/>
  <c r="EC84" i="1"/>
  <c r="DD92" i="1"/>
  <c r="DH92" i="1"/>
  <c r="DL92" i="1"/>
  <c r="DP92" i="1"/>
  <c r="DT92" i="1"/>
  <c r="DX92" i="1"/>
  <c r="EB92" i="1"/>
  <c r="DE92" i="1"/>
  <c r="DI92" i="1"/>
  <c r="DM92" i="1"/>
  <c r="DQ92" i="1"/>
  <c r="DU92" i="1"/>
  <c r="DY92" i="1"/>
  <c r="EC92" i="1"/>
  <c r="DD101" i="1"/>
  <c r="DH101" i="1"/>
  <c r="DL101" i="1"/>
  <c r="DP101" i="1"/>
  <c r="DT101" i="1"/>
  <c r="DX101" i="1"/>
  <c r="EB101" i="1"/>
  <c r="DE101" i="1"/>
  <c r="DI101" i="1"/>
  <c r="DM101" i="1"/>
  <c r="DQ101" i="1"/>
  <c r="DU101" i="1"/>
  <c r="DY101" i="1"/>
  <c r="EC101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7" i="1"/>
  <c r="DH147" i="1"/>
  <c r="DL147" i="1"/>
  <c r="DP147" i="1"/>
  <c r="DT147" i="1"/>
  <c r="DX147" i="1"/>
  <c r="EB147" i="1"/>
  <c r="DE147" i="1"/>
  <c r="DI147" i="1"/>
  <c r="DM147" i="1"/>
  <c r="DQ147" i="1"/>
  <c r="DU147" i="1"/>
  <c r="DY147" i="1"/>
  <c r="EC147" i="1"/>
  <c r="DD183" i="1"/>
  <c r="DH183" i="1"/>
  <c r="DL183" i="1"/>
  <c r="DP183" i="1"/>
  <c r="DT183" i="1"/>
  <c r="DX183" i="1"/>
  <c r="EB183" i="1"/>
  <c r="DE183" i="1"/>
  <c r="DI183" i="1"/>
  <c r="DM183" i="1"/>
  <c r="DQ183" i="1"/>
  <c r="DU183" i="1"/>
  <c r="DY183" i="1"/>
  <c r="EC183" i="1"/>
  <c r="DD192" i="1"/>
  <c r="DH192" i="1"/>
  <c r="DL192" i="1"/>
  <c r="DP192" i="1"/>
  <c r="DT192" i="1"/>
  <c r="DX192" i="1"/>
  <c r="EB192" i="1"/>
  <c r="DE192" i="1"/>
  <c r="DI192" i="1"/>
  <c r="DM192" i="1"/>
  <c r="DQ192" i="1"/>
  <c r="DU192" i="1"/>
  <c r="DY192" i="1"/>
  <c r="EC192" i="1"/>
  <c r="DC198" i="1"/>
  <c r="DG198" i="1"/>
  <c r="DK198" i="1"/>
  <c r="DO198" i="1"/>
  <c r="DS198" i="1"/>
  <c r="DW198" i="1"/>
  <c r="EA198" i="1"/>
  <c r="EE198" i="1"/>
  <c r="DD198" i="1"/>
  <c r="DH198" i="1"/>
  <c r="DL198" i="1"/>
  <c r="DP198" i="1"/>
  <c r="DT198" i="1"/>
  <c r="DX198" i="1"/>
  <c r="EB198" i="1"/>
  <c r="EA196" i="1"/>
  <c r="DK196" i="1"/>
  <c r="DX196" i="1"/>
  <c r="DH196" i="1"/>
  <c r="DV145" i="1"/>
  <c r="DF145" i="1"/>
  <c r="DS145" i="1"/>
  <c r="DC145" i="1"/>
  <c r="DH145" i="1"/>
  <c r="DP146" i="1"/>
  <c r="DC146" i="1"/>
  <c r="DS146" i="1"/>
  <c r="ED146" i="1"/>
  <c r="DQ186" i="1"/>
  <c r="DI186" i="1"/>
  <c r="DD186" i="1"/>
  <c r="DE186" i="1"/>
  <c r="DR186" i="1"/>
  <c r="EE186" i="1"/>
  <c r="ED213" i="1"/>
  <c r="DZ213" i="1"/>
  <c r="DV213" i="1"/>
  <c r="DR213" i="1"/>
  <c r="DN213" i="1"/>
  <c r="DJ213" i="1"/>
  <c r="EC209" i="1"/>
  <c r="DY209" i="1"/>
  <c r="DU209" i="1"/>
  <c r="DQ209" i="1"/>
  <c r="DM209" i="1"/>
  <c r="DI209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205" i="1"/>
  <c r="DY205" i="1"/>
  <c r="DU205" i="1"/>
  <c r="DQ205" i="1"/>
  <c r="DM205" i="1"/>
  <c r="DI205" i="1"/>
  <c r="DZ198" i="1"/>
  <c r="DR198" i="1"/>
  <c r="DJ198" i="1"/>
  <c r="EC197" i="1"/>
  <c r="DU197" i="1"/>
  <c r="DM197" i="1"/>
  <c r="DE197" i="1"/>
  <c r="DZ192" i="1"/>
  <c r="DR192" i="1"/>
  <c r="DJ192" i="1"/>
  <c r="ED188" i="1"/>
  <c r="DV188" i="1"/>
  <c r="DN188" i="1"/>
  <c r="DF188" i="1"/>
  <c r="DZ183" i="1"/>
  <c r="DR183" i="1"/>
  <c r="DJ183" i="1"/>
  <c r="ED152" i="1"/>
  <c r="DV152" i="1"/>
  <c r="DN152" i="1"/>
  <c r="DF152" i="1"/>
  <c r="DZ147" i="1"/>
  <c r="DR147" i="1"/>
  <c r="DJ147" i="1"/>
  <c r="ED139" i="1"/>
  <c r="DV139" i="1"/>
  <c r="DN139" i="1"/>
  <c r="DF139" i="1"/>
  <c r="DZ135" i="1"/>
  <c r="DR135" i="1"/>
  <c r="DJ135" i="1"/>
  <c r="ED130" i="1"/>
  <c r="DV130" i="1"/>
  <c r="DN130" i="1"/>
  <c r="DF130" i="1"/>
  <c r="DZ127" i="1"/>
  <c r="DR127" i="1"/>
  <c r="DJ127" i="1"/>
  <c r="ED121" i="1"/>
  <c r="DV121" i="1"/>
  <c r="DN121" i="1"/>
  <c r="DF121" i="1"/>
  <c r="DZ115" i="1"/>
  <c r="DR115" i="1"/>
  <c r="DJ115" i="1"/>
  <c r="ED105" i="1"/>
  <c r="DV105" i="1"/>
  <c r="DN105" i="1"/>
  <c r="DF105" i="1"/>
  <c r="DZ101" i="1"/>
  <c r="DR101" i="1"/>
  <c r="DJ101" i="1"/>
  <c r="ED97" i="1"/>
  <c r="DV97" i="1"/>
  <c r="DN97" i="1"/>
  <c r="DF97" i="1"/>
  <c r="DZ92" i="1"/>
  <c r="DR92" i="1"/>
  <c r="DJ92" i="1"/>
  <c r="ED88" i="1"/>
  <c r="DV88" i="1"/>
  <c r="DN88" i="1"/>
  <c r="DF88" i="1"/>
  <c r="DZ84" i="1"/>
  <c r="DR84" i="1"/>
  <c r="DJ84" i="1"/>
  <c r="ED80" i="1"/>
  <c r="DS80" i="1"/>
  <c r="DH80" i="1"/>
  <c r="DZ76" i="1"/>
  <c r="DO76" i="1"/>
  <c r="DD76" i="1"/>
  <c r="EB71" i="1"/>
  <c r="DR71" i="1"/>
  <c r="DG71" i="1"/>
  <c r="DW68" i="1"/>
  <c r="DL68" i="1"/>
  <c r="EE62" i="1"/>
  <c r="DT62" i="1"/>
  <c r="DJ62" i="1"/>
  <c r="DZ61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39" i="1"/>
  <c r="DJ39" i="1"/>
  <c r="DN39" i="1"/>
  <c r="DR39" i="1"/>
  <c r="DV39" i="1"/>
  <c r="DZ39" i="1"/>
  <c r="ED39" i="1"/>
  <c r="DC39" i="1"/>
  <c r="DG39" i="1"/>
  <c r="DK39" i="1"/>
  <c r="DO39" i="1"/>
  <c r="DS39" i="1"/>
  <c r="DW39" i="1"/>
  <c r="EA39" i="1"/>
  <c r="EE39" i="1"/>
  <c r="DD43" i="1"/>
  <c r="DH43" i="1"/>
  <c r="DL43" i="1"/>
  <c r="DP43" i="1"/>
  <c r="DT43" i="1"/>
  <c r="DX43" i="1"/>
  <c r="EB43" i="1"/>
  <c r="DE43" i="1"/>
  <c r="DI43" i="1"/>
  <c r="DM43" i="1"/>
  <c r="DQ43" i="1"/>
  <c r="DU43" i="1"/>
  <c r="DY43" i="1"/>
  <c r="EC43" i="1"/>
  <c r="DE47" i="1"/>
  <c r="DI47" i="1"/>
  <c r="DM47" i="1"/>
  <c r="DQ47" i="1"/>
  <c r="DU47" i="1"/>
  <c r="DY47" i="1"/>
  <c r="EC47" i="1"/>
  <c r="DF47" i="1"/>
  <c r="DJ47" i="1"/>
  <c r="DN47" i="1"/>
  <c r="DR47" i="1"/>
  <c r="DV47" i="1"/>
  <c r="DZ47" i="1"/>
  <c r="ED47" i="1"/>
  <c r="DE51" i="1"/>
  <c r="DI51" i="1"/>
  <c r="DM51" i="1"/>
  <c r="DQ51" i="1"/>
  <c r="DU51" i="1"/>
  <c r="DY51" i="1"/>
  <c r="EC51" i="1"/>
  <c r="DF51" i="1"/>
  <c r="DJ51" i="1"/>
  <c r="DN51" i="1"/>
  <c r="DR51" i="1"/>
  <c r="DV51" i="1"/>
  <c r="DZ51" i="1"/>
  <c r="ED51" i="1"/>
  <c r="DF55" i="1"/>
  <c r="DJ55" i="1"/>
  <c r="DN55" i="1"/>
  <c r="DR55" i="1"/>
  <c r="DV55" i="1"/>
  <c r="DZ55" i="1"/>
  <c r="ED55" i="1"/>
  <c r="DC55" i="1"/>
  <c r="DG55" i="1"/>
  <c r="DK55" i="1"/>
  <c r="DO55" i="1"/>
  <c r="DS55" i="1"/>
  <c r="DW55" i="1"/>
  <c r="EA55" i="1"/>
  <c r="EE55" i="1"/>
  <c r="DF59" i="1"/>
  <c r="DJ59" i="1"/>
  <c r="DN59" i="1"/>
  <c r="DR59" i="1"/>
  <c r="DV59" i="1"/>
  <c r="DZ59" i="1"/>
  <c r="ED59" i="1"/>
  <c r="DC59" i="1"/>
  <c r="DG59" i="1"/>
  <c r="DK59" i="1"/>
  <c r="DO59" i="1"/>
  <c r="DS59" i="1"/>
  <c r="DW59" i="1"/>
  <c r="EA59" i="1"/>
  <c r="EE59" i="1"/>
  <c r="DD64" i="1"/>
  <c r="DH64" i="1"/>
  <c r="DL64" i="1"/>
  <c r="DE64" i="1"/>
  <c r="DI64" i="1"/>
  <c r="DM64" i="1"/>
  <c r="DQ64" i="1"/>
  <c r="DU64" i="1"/>
  <c r="DY64" i="1"/>
  <c r="EC64" i="1"/>
  <c r="ED67" i="1"/>
  <c r="DZ67" i="1"/>
  <c r="DV67" i="1"/>
  <c r="DR67" i="1"/>
  <c r="DN67" i="1"/>
  <c r="DJ67" i="1"/>
  <c r="EA64" i="1"/>
  <c r="DV64" i="1"/>
  <c r="DP64" i="1"/>
  <c r="DJ64" i="1"/>
  <c r="EB59" i="1"/>
  <c r="DT59" i="1"/>
  <c r="DL59" i="1"/>
  <c r="DD59" i="1"/>
  <c r="EB55" i="1"/>
  <c r="DT55" i="1"/>
  <c r="DL55" i="1"/>
  <c r="DD55" i="1"/>
  <c r="DX51" i="1"/>
  <c r="DP51" i="1"/>
  <c r="DH51" i="1"/>
  <c r="DX47" i="1"/>
  <c r="DP47" i="1"/>
  <c r="DH47" i="1"/>
  <c r="ED43" i="1"/>
  <c r="DV43" i="1"/>
  <c r="DN43" i="1"/>
  <c r="DF43" i="1"/>
  <c r="DX39" i="1"/>
  <c r="DP39" i="1"/>
  <c r="DH39" i="1"/>
  <c r="DY35" i="1"/>
  <c r="DI35" i="1"/>
  <c r="EE31" i="1"/>
  <c r="DO31" i="1"/>
  <c r="DK27" i="1"/>
  <c r="ED56" i="1"/>
  <c r="DV56" i="1"/>
  <c r="DN56" i="1"/>
  <c r="EA52" i="1"/>
  <c r="DS52" i="1"/>
  <c r="DK52" i="1"/>
  <c r="DZ48" i="1"/>
  <c r="DR48" i="1"/>
  <c r="DV44" i="1"/>
  <c r="DZ28" i="1"/>
  <c r="DI3" i="1"/>
  <c r="DY3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37" i="1"/>
  <c r="DL37" i="1"/>
  <c r="DS37" i="1"/>
  <c r="DW37" i="1"/>
  <c r="EA37" i="1"/>
  <c r="EE37" i="1"/>
  <c r="DF37" i="1"/>
  <c r="DP37" i="1"/>
  <c r="DV37" i="1"/>
  <c r="EB37" i="1"/>
  <c r="DH37" i="1"/>
  <c r="DR37" i="1"/>
  <c r="DX37" i="1"/>
  <c r="EC37" i="1"/>
  <c r="DF41" i="1"/>
  <c r="DJ41" i="1"/>
  <c r="DN41" i="1"/>
  <c r="DR41" i="1"/>
  <c r="DV41" i="1"/>
  <c r="DZ41" i="1"/>
  <c r="ED41" i="1"/>
  <c r="DC41" i="1"/>
  <c r="DG41" i="1"/>
  <c r="DK41" i="1"/>
  <c r="DO41" i="1"/>
  <c r="DS41" i="1"/>
  <c r="DW41" i="1"/>
  <c r="EA41" i="1"/>
  <c r="EE41" i="1"/>
  <c r="DD45" i="1"/>
  <c r="DH45" i="1"/>
  <c r="DL45" i="1"/>
  <c r="DP45" i="1"/>
  <c r="DT45" i="1"/>
  <c r="DX45" i="1"/>
  <c r="EB45" i="1"/>
  <c r="DE45" i="1"/>
  <c r="DI45" i="1"/>
  <c r="DM45" i="1"/>
  <c r="DQ45" i="1"/>
  <c r="DU45" i="1"/>
  <c r="DY45" i="1"/>
  <c r="EC45" i="1"/>
  <c r="DC49" i="1"/>
  <c r="DG49" i="1"/>
  <c r="DK49" i="1"/>
  <c r="DO49" i="1"/>
  <c r="DS49" i="1"/>
  <c r="DW49" i="1"/>
  <c r="EA49" i="1"/>
  <c r="EE49" i="1"/>
  <c r="DD49" i="1"/>
  <c r="DH49" i="1"/>
  <c r="DL49" i="1"/>
  <c r="DP49" i="1"/>
  <c r="DT49" i="1"/>
  <c r="DX49" i="1"/>
  <c r="EB49" i="1"/>
  <c r="DC53" i="1"/>
  <c r="DG53" i="1"/>
  <c r="DK53" i="1"/>
  <c r="DO53" i="1"/>
  <c r="DS53" i="1"/>
  <c r="DW53" i="1"/>
  <c r="EA53" i="1"/>
  <c r="EE53" i="1"/>
  <c r="DD53" i="1"/>
  <c r="DH53" i="1"/>
  <c r="DL53" i="1"/>
  <c r="DP53" i="1"/>
  <c r="DT53" i="1"/>
  <c r="DX53" i="1"/>
  <c r="EB53" i="1"/>
  <c r="DC57" i="1"/>
  <c r="DG57" i="1"/>
  <c r="DK57" i="1"/>
  <c r="DO57" i="1"/>
  <c r="DS57" i="1"/>
  <c r="DW57" i="1"/>
  <c r="EA57" i="1"/>
  <c r="DD57" i="1"/>
  <c r="DH57" i="1"/>
  <c r="DL57" i="1"/>
  <c r="DP57" i="1"/>
  <c r="DT57" i="1"/>
  <c r="DX57" i="1"/>
  <c r="EB57" i="1"/>
  <c r="DD60" i="1"/>
  <c r="DH60" i="1"/>
  <c r="DL60" i="1"/>
  <c r="DP60" i="1"/>
  <c r="DT60" i="1"/>
  <c r="DX60" i="1"/>
  <c r="EB60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0" i="1"/>
  <c r="DL40" i="1"/>
  <c r="DT40" i="1"/>
  <c r="DJ40" i="1"/>
  <c r="DV40" i="1"/>
  <c r="ED40" i="1"/>
  <c r="DN40" i="1"/>
  <c r="DX40" i="1"/>
  <c r="DJ44" i="1"/>
  <c r="DR44" i="1"/>
  <c r="DZ44" i="1"/>
  <c r="DD44" i="1"/>
  <c r="DL44" i="1"/>
  <c r="DT44" i="1"/>
  <c r="EB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D52" i="1"/>
  <c r="DH52" i="1"/>
  <c r="DL52" i="1"/>
  <c r="DP52" i="1"/>
  <c r="DT52" i="1"/>
  <c r="DX52" i="1"/>
  <c r="EB52" i="1"/>
  <c r="DE52" i="1"/>
  <c r="DI52" i="1"/>
  <c r="DM52" i="1"/>
  <c r="DQ52" i="1"/>
  <c r="DU52" i="1"/>
  <c r="DY52" i="1"/>
  <c r="EC52" i="1"/>
  <c r="DD56" i="1"/>
  <c r="DH56" i="1"/>
  <c r="DL56" i="1"/>
  <c r="DP56" i="1"/>
  <c r="DT56" i="1"/>
  <c r="DX56" i="1"/>
  <c r="EB56" i="1"/>
  <c r="DE56" i="1"/>
  <c r="DI56" i="1"/>
  <c r="DM56" i="1"/>
  <c r="DQ56" i="1"/>
  <c r="DU56" i="1"/>
  <c r="DY56" i="1"/>
  <c r="EC56" i="1"/>
  <c r="DE61" i="1"/>
  <c r="DI61" i="1"/>
  <c r="DM61" i="1"/>
  <c r="DQ61" i="1"/>
  <c r="DU61" i="1"/>
  <c r="DY61" i="1"/>
  <c r="EC61" i="1"/>
  <c r="DH211" i="1"/>
  <c r="DX211" i="1"/>
  <c r="DL211" i="1"/>
  <c r="EB211" i="1"/>
  <c r="DD211" i="1"/>
  <c r="DT211" i="1"/>
  <c r="DL145" i="1"/>
  <c r="DQ145" i="1"/>
  <c r="DE145" i="1"/>
  <c r="EB145" i="1"/>
  <c r="DS210" i="1"/>
  <c r="N26" i="5"/>
  <c r="DL120" i="1"/>
  <c r="ED211" i="1"/>
  <c r="DZ211" i="1"/>
  <c r="DV211" i="1"/>
  <c r="DR211" i="1"/>
  <c r="DN211" i="1"/>
  <c r="DJ211" i="1"/>
  <c r="DF211" i="1"/>
  <c r="DN196" i="1"/>
  <c r="EE210" i="1"/>
  <c r="DW210" i="1"/>
  <c r="DO210" i="1"/>
  <c r="DG210" i="1"/>
  <c r="DW212" i="1"/>
  <c r="DC212" i="1"/>
  <c r="DK212" i="1"/>
  <c r="DS212" i="1"/>
  <c r="EA212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37" i="1"/>
  <c r="DE37" i="1"/>
  <c r="DG37" i="1"/>
  <c r="DI37" i="1"/>
  <c r="DK37" i="1"/>
  <c r="DM37" i="1"/>
  <c r="DO37" i="1"/>
  <c r="DQ37" i="1"/>
  <c r="EE212" i="1"/>
  <c r="DO212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6" i="1"/>
  <c r="EA146" i="1"/>
  <c r="DQ146" i="1"/>
  <c r="DF146" i="1"/>
  <c r="ED196" i="1"/>
  <c r="DU196" i="1"/>
  <c r="DI196" i="1"/>
  <c r="EE120" i="1"/>
  <c r="EB120" i="1"/>
  <c r="DR120" i="1"/>
  <c r="DG120" i="1"/>
  <c r="DC211" i="1"/>
  <c r="DE211" i="1"/>
  <c r="DG211" i="1"/>
  <c r="DI211" i="1"/>
  <c r="DK211" i="1"/>
  <c r="DM211" i="1"/>
  <c r="DO211" i="1"/>
  <c r="DQ211" i="1"/>
  <c r="DS211" i="1"/>
  <c r="DU211" i="1"/>
  <c r="DW211" i="1"/>
  <c r="DY211" i="1"/>
  <c r="EA211" i="1"/>
  <c r="EC211" i="1"/>
  <c r="EE211" i="1"/>
  <c r="DF196" i="1"/>
  <c r="DM196" i="1"/>
  <c r="DQ196" i="1"/>
  <c r="DV196" i="1"/>
  <c r="EC196" i="1"/>
  <c r="DE212" i="1"/>
  <c r="DI212" i="1"/>
  <c r="DM212" i="1"/>
  <c r="DQ212" i="1"/>
  <c r="DU212" i="1"/>
  <c r="DY212" i="1"/>
  <c r="EC212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46" i="1"/>
  <c r="DD145" i="1"/>
  <c r="DI145" i="1"/>
  <c r="DM145" i="1"/>
  <c r="DT145" i="1"/>
  <c r="DY145" i="1"/>
  <c r="EC145" i="1"/>
  <c r="EE46" i="1"/>
  <c r="EC46" i="1"/>
  <c r="EA46" i="1"/>
  <c r="DY46" i="1"/>
  <c r="DW46" i="1"/>
  <c r="DU46" i="1"/>
  <c r="DS46" i="1"/>
  <c r="DQ46" i="1"/>
  <c r="DO46" i="1"/>
  <c r="DM46" i="1"/>
  <c r="DK46" i="1"/>
  <c r="DI46" i="1"/>
  <c r="DG46" i="1"/>
  <c r="DE46" i="1"/>
  <c r="DC46" i="1"/>
  <c r="EE44" i="1"/>
  <c r="EC44" i="1"/>
  <c r="EA44" i="1"/>
  <c r="DY44" i="1"/>
  <c r="DW44" i="1"/>
  <c r="DU44" i="1"/>
  <c r="DS44" i="1"/>
  <c r="DQ44" i="1"/>
  <c r="DO44" i="1"/>
  <c r="DM44" i="1"/>
  <c r="DK44" i="1"/>
  <c r="DI44" i="1"/>
  <c r="DG44" i="1"/>
  <c r="DE44" i="1"/>
  <c r="DC44" i="1"/>
  <c r="EE42" i="1"/>
  <c r="EC42" i="1"/>
  <c r="EA42" i="1"/>
  <c r="DY42" i="1"/>
  <c r="DW42" i="1"/>
  <c r="DU42" i="1"/>
  <c r="DS42" i="1"/>
  <c r="DQ42" i="1"/>
  <c r="DO42" i="1"/>
  <c r="DM42" i="1"/>
  <c r="DK42" i="1"/>
  <c r="DI42" i="1"/>
  <c r="DG42" i="1"/>
  <c r="DE42" i="1"/>
  <c r="DC42" i="1"/>
  <c r="EE40" i="1"/>
  <c r="EC40" i="1"/>
  <c r="EA40" i="1"/>
  <c r="DY40" i="1"/>
  <c r="DW40" i="1"/>
  <c r="DU40" i="1"/>
  <c r="DS40" i="1"/>
  <c r="DQ40" i="1"/>
  <c r="DO40" i="1"/>
  <c r="DM40" i="1"/>
  <c r="DK40" i="1"/>
  <c r="DI40" i="1"/>
  <c r="DG40" i="1"/>
  <c r="DE40" i="1"/>
  <c r="DC40" i="1"/>
  <c r="EE38" i="1"/>
  <c r="EC38" i="1"/>
  <c r="EA38" i="1"/>
  <c r="DY38" i="1"/>
  <c r="DW38" i="1"/>
  <c r="DU38" i="1"/>
  <c r="DS38" i="1"/>
  <c r="DQ38" i="1"/>
  <c r="DO38" i="1"/>
  <c r="DM38" i="1"/>
  <c r="DK38" i="1"/>
  <c r="DI38" i="1"/>
  <c r="DG38" i="1"/>
  <c r="DE38" i="1"/>
  <c r="DC38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0" i="1"/>
  <c r="DJ120" i="1"/>
  <c r="DO120" i="1"/>
  <c r="DT120" i="1"/>
  <c r="DZ120" i="1"/>
  <c r="EC210" i="1"/>
  <c r="DY210" i="1"/>
  <c r="DU210" i="1"/>
  <c r="DQ210" i="1"/>
  <c r="DM210" i="1"/>
  <c r="DI210" i="1"/>
  <c r="DE210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20" i="1"/>
  <c r="ED120" i="1"/>
  <c r="EA120" i="1"/>
  <c r="DX120" i="1"/>
  <c r="DV120" i="1"/>
  <c r="DS120" i="1"/>
  <c r="DP120" i="1"/>
  <c r="DN120" i="1"/>
  <c r="DK120" i="1"/>
  <c r="DH120" i="1"/>
  <c r="DF120" i="1"/>
  <c r="DC120" i="1"/>
  <c r="DD210" i="1"/>
  <c r="DF210" i="1"/>
  <c r="DH210" i="1"/>
  <c r="DJ210" i="1"/>
  <c r="DL210" i="1"/>
  <c r="DN210" i="1"/>
  <c r="DP210" i="1"/>
  <c r="DR210" i="1"/>
  <c r="DT210" i="1"/>
  <c r="DV210" i="1"/>
  <c r="DX210" i="1"/>
  <c r="DZ210" i="1"/>
  <c r="EB210" i="1"/>
  <c r="ED210" i="1"/>
  <c r="DI146" i="1"/>
  <c r="DN146" i="1"/>
  <c r="DR146" i="1"/>
  <c r="DY146" i="1"/>
  <c r="ED212" i="1"/>
  <c r="EB212" i="1"/>
  <c r="DZ212" i="1"/>
  <c r="DX212" i="1"/>
  <c r="DV212" i="1"/>
  <c r="DT212" i="1"/>
  <c r="DR212" i="1"/>
  <c r="DP212" i="1"/>
  <c r="DN212" i="1"/>
  <c r="DL212" i="1"/>
  <c r="DJ212" i="1"/>
  <c r="DH212" i="1"/>
  <c r="DF212" i="1"/>
  <c r="DD212" i="1"/>
  <c r="DH186" i="1"/>
  <c r="G4" i="4"/>
</calcChain>
</file>

<file path=xl/sharedStrings.xml><?xml version="1.0" encoding="utf-8"?>
<sst xmlns="http://schemas.openxmlformats.org/spreadsheetml/2006/main" count="1292" uniqueCount="327">
  <si>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</si>
  <si>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</si>
  <si>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</si>
  <si>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</si>
  <si>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</si>
  <si>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</si>
  <si>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</si>
  <si>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</si>
  <si>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</si>
  <si>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</si>
  <si>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</si>
  <si>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</si>
  <si>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</si>
  <si>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</si>
  <si>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</si>
  <si>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</si>
  <si>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</si>
  <si>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</si>
  <si>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</si>
  <si>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</si>
  <si>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</si>
  <si>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</si>
  <si>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</si>
  <si>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</si>
  <si>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</si>
  <si>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</si>
  <si>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</si>
  <si>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</si>
  <si>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</si>
  <si>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</si>
  <si>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</si>
  <si>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</si>
  <si>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</si>
  <si>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</si>
  <si>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</si>
  <si>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</si>
  <si>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</si>
  <si>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</si>
  <si>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</si>
  <si>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</si>
  <si>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</si>
  <si>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</si>
  <si>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</si>
  <si>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</si>
  <si>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</si>
  <si>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</si>
  <si>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</si>
  <si>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</si>
  <si>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</si>
  <si>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</si>
  <si>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</si>
  <si>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</si>
  <si>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</si>
  <si>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</si>
  <si>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</si>
  <si>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</si>
  <si>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</si>
  <si>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</si>
  <si>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</si>
  <si>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</si>
  <si>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</si>
  <si>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</si>
  <si>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</si>
  <si>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</si>
  <si>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</si>
  <si>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</si>
  <si>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</si>
  <si>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</si>
  <si>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</si>
  <si>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</si>
  <si>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</si>
  <si>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</si>
  <si>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</si>
  <si>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</si>
  <si>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</si>
  <si>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</si>
  <si>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</si>
  <si>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</si>
  <si>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</si>
  <si>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</si>
  <si>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</si>
  <si>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</si>
  <si>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</si>
  <si>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</si>
  <si>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</si>
  <si>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</si>
  <si>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</si>
  <si>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</si>
  <si>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</si>
  <si>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</si>
  <si>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</si>
  <si>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</si>
  <si>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</si>
  <si>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</si>
  <si>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</si>
  <si>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</si>
  <si>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</si>
  <si>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</si>
  <si>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</si>
  <si>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</si>
  <si>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</si>
  <si>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</si>
  <si>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</si>
  <si>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</si>
  <si>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</si>
  <si>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</si>
  <si>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</si>
  <si>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</si>
  <si>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</si>
  <si>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</si>
  <si>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</si>
  <si>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</si>
  <si>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</si>
  <si>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</si>
  <si>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</si>
  <si>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</si>
  <si>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</si>
  <si>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</si>
  <si>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</si>
  <si>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</si>
  <si>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</si>
  <si>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</si>
  <si>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</si>
  <si>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</si>
  <si>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</si>
  <si>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</si>
  <si>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</si>
  <si>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</si>
  <si>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</si>
  <si>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</si>
  <si>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</si>
  <si>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</si>
  <si>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</si>
  <si>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White-rumped Sandpiper</t>
  </si>
  <si>
    <t>Gladhouse Reservoir</t>
  </si>
  <si>
    <t/>
  </si>
  <si>
    <t>Tyninghame Estuary</t>
  </si>
  <si>
    <t>Brims Ness, Thurso</t>
  </si>
  <si>
    <t>North Ronaldsay</t>
  </si>
  <si>
    <t>Tankerness</t>
  </si>
  <si>
    <t>Musselburgh Lagoons</t>
  </si>
  <si>
    <t>Deerness</t>
  </si>
  <si>
    <t>Grutness</t>
  </si>
  <si>
    <t>high</t>
  </si>
  <si>
    <t>Dornoch</t>
  </si>
  <si>
    <t>Musselburgh</t>
  </si>
  <si>
    <t>Pool of Virkie</t>
  </si>
  <si>
    <t>ad</t>
  </si>
  <si>
    <t>Aberlady Bay</t>
  </si>
  <si>
    <t>New Cumnock Lagoons</t>
  </si>
  <si>
    <t>Evie</t>
  </si>
  <si>
    <t>Wick</t>
  </si>
  <si>
    <t>Ythan Estuary</t>
  </si>
  <si>
    <t>Rattray Head</t>
  </si>
  <si>
    <t>Barassie</t>
  </si>
  <si>
    <t>Loch of Strathbeg</t>
  </si>
  <si>
    <t>Turnberry Point</t>
  </si>
  <si>
    <t>Montrose Basin</t>
  </si>
  <si>
    <t>Aberlady</t>
  </si>
  <si>
    <t>St Kilda</t>
  </si>
  <si>
    <t>Braebuster/St Peter's Pool area</t>
  </si>
  <si>
    <t>Annachie Lagoon</t>
  </si>
  <si>
    <t>0508</t>
  </si>
  <si>
    <t>Bavelaw Reservoir</t>
  </si>
  <si>
    <t xml:space="preserve">0508 </t>
  </si>
  <si>
    <t>North Bay, Ardivachar</t>
  </si>
  <si>
    <t>Mainland</t>
  </si>
  <si>
    <t>ad (2nd)</t>
  </si>
  <si>
    <t>Trolla Vatn</t>
  </si>
  <si>
    <t>Tyninghame</t>
  </si>
  <si>
    <t>Various locations</t>
  </si>
  <si>
    <t>Loch Gretchen</t>
  </si>
  <si>
    <t>Loch Phaibeil (Loch Paible)</t>
  </si>
  <si>
    <t>0508, 09</t>
  </si>
  <si>
    <t>Dates and observers' names corrected in 2009 report</t>
  </si>
  <si>
    <t xml:space="preserve">0508  </t>
  </si>
  <si>
    <t>Norwick &amp; Westing</t>
  </si>
  <si>
    <t>Unst</t>
  </si>
  <si>
    <t>South Harbour</t>
  </si>
  <si>
    <t>same as Unst</t>
  </si>
  <si>
    <t>Quendale, Pool of Virkie &amp; Fleck</t>
  </si>
  <si>
    <t>Baile Gharbhaidh (Balgarva)</t>
  </si>
  <si>
    <t>ad; trapped</t>
  </si>
  <si>
    <t>10</t>
  </si>
  <si>
    <t>09</t>
  </si>
  <si>
    <t>Scatness</t>
  </si>
  <si>
    <t>c-i</t>
  </si>
  <si>
    <t>11</t>
  </si>
  <si>
    <t>Hopeman</t>
  </si>
  <si>
    <t>Ythan estuary</t>
  </si>
  <si>
    <t>Loch Leven</t>
  </si>
  <si>
    <t>Fetlar</t>
  </si>
  <si>
    <t>12</t>
  </si>
  <si>
    <t>Tiree</t>
  </si>
  <si>
    <t>Gott Bay</t>
  </si>
  <si>
    <t>Brora</t>
  </si>
  <si>
    <t>Findhorn Bay</t>
  </si>
  <si>
    <t>13</t>
  </si>
  <si>
    <t>Aird a' Mhachair</t>
  </si>
  <si>
    <t>Foula</t>
  </si>
  <si>
    <t>Scord, Virkie &amp; Boddam</t>
  </si>
  <si>
    <t>Virkie</t>
  </si>
  <si>
    <t>14</t>
  </si>
  <si>
    <t>Còig Peighinnean, Ness</t>
  </si>
  <si>
    <t>Lewis</t>
  </si>
  <si>
    <t>Hametoun &amp; South Ness</t>
  </si>
  <si>
    <t>The Reef</t>
  </si>
  <si>
    <t>Loch Gruinart</t>
  </si>
  <si>
    <t>Islay</t>
  </si>
  <si>
    <t>Loch Paible</t>
  </si>
  <si>
    <t>Fleck</t>
  </si>
  <si>
    <t>Baltasound</t>
  </si>
  <si>
    <t>Loch of the Taing</t>
  </si>
  <si>
    <t>Papa Westray</t>
  </si>
  <si>
    <t>15</t>
  </si>
  <si>
    <t>Sandsheen &amp; Bewan Loch</t>
  </si>
  <si>
    <t>Bewan Loch</t>
  </si>
  <si>
    <t>1cy</t>
  </si>
  <si>
    <t>Mill Sand, Tankerness</t>
  </si>
  <si>
    <t>Butt of Lewis</t>
  </si>
  <si>
    <t xml:space="preserve">Northton </t>
  </si>
  <si>
    <t>Loch Ordais</t>
  </si>
  <si>
    <t>Norwick</t>
  </si>
  <si>
    <t>Sanday</t>
  </si>
  <si>
    <t>Cata Sound</t>
  </si>
  <si>
    <t>Clachan/South Flood area</t>
  </si>
  <si>
    <t>North Bay</t>
  </si>
  <si>
    <t>Cleat</t>
  </si>
  <si>
    <t>16</t>
  </si>
  <si>
    <t>17</t>
  </si>
  <si>
    <t>Uibhist a Tuath (North Uist)</t>
  </si>
  <si>
    <t>Uibhist a Deas (South Uist)</t>
  </si>
  <si>
    <t>18</t>
  </si>
  <si>
    <t>Near Baile Gharbhaidh (Balgarva)</t>
  </si>
  <si>
    <t>Baile Gharbhaidh (Balgarva) area</t>
  </si>
  <si>
    <r>
      <t xml:space="preserve">White-rumped Sandpiper </t>
    </r>
    <r>
      <rPr>
        <b/>
        <i/>
        <sz val="8"/>
        <color indexed="8"/>
        <rFont val="Arial"/>
      </rPr>
      <t>Calidris fuscicollis</t>
    </r>
  </si>
  <si>
    <t>Geirinis (West Gerinish)</t>
  </si>
  <si>
    <t>Near Geirinis (West Gerinish)</t>
  </si>
  <si>
    <t>Loch Ordais, Port Mhor Bragar</t>
  </si>
  <si>
    <t>Slains Pools</t>
  </si>
  <si>
    <t>Collieston</t>
  </si>
  <si>
    <t>St Fergus</t>
  </si>
  <si>
    <t>Greyhope Bay</t>
  </si>
  <si>
    <t>Girdle Ness</t>
  </si>
  <si>
    <t>Rossie Spit</t>
  </si>
  <si>
    <t>Fleck &amp; Pool of Virkie</t>
  </si>
  <si>
    <t>Pool of Virkie &amp; Scord</t>
  </si>
  <si>
    <t>Bàgh a' Bhaile (Village Bay), Hirta</t>
  </si>
  <si>
    <t xml:space="preserve">Na Hearadh (Harris) </t>
  </si>
  <si>
    <t xml:space="preserve">Steòrnabhagh (Stornoway) </t>
  </si>
  <si>
    <t>Eochar (Iochdar)</t>
  </si>
  <si>
    <t>Westhaven</t>
  </si>
  <si>
    <t>Carnoustie</t>
  </si>
  <si>
    <t>Bòrnais (Bornish)</t>
  </si>
  <si>
    <t>Àird an Rùnair</t>
  </si>
  <si>
    <t>single from 9 Nov</t>
  </si>
  <si>
    <t>same as Papa Westray</t>
  </si>
  <si>
    <t>up to 4</t>
  </si>
  <si>
    <t xml:space="preserve"> 'up to 7'</t>
  </si>
  <si>
    <r>
      <t>2005-08</t>
    </r>
    <r>
      <rPr>
        <i/>
        <sz val="8"/>
        <color rgb="FF000000"/>
        <rFont val="Arial"/>
      </rPr>
      <t xml:space="preserve"> SBRC Report</t>
    </r>
  </si>
  <si>
    <r>
      <t>2005-08</t>
    </r>
    <r>
      <rPr>
        <i/>
        <sz val="8"/>
        <color rgb="FF000000"/>
        <rFont val="Arial"/>
      </rPr>
      <t xml:space="preserve"> SBRC Report </t>
    </r>
    <r>
      <rPr>
        <sz val="8"/>
        <color rgb="FF000000"/>
        <rFont val="Arial"/>
      </rPr>
      <t>BBRC summary</t>
    </r>
  </si>
  <si>
    <t>2005-08 SBRC Report BBRC summary</t>
  </si>
  <si>
    <r>
      <t xml:space="preserve">2010 </t>
    </r>
    <r>
      <rPr>
        <i/>
        <sz val="8"/>
        <color rgb="FF000000"/>
        <rFont val="Arial"/>
      </rPr>
      <t>SBRC Report</t>
    </r>
  </si>
  <si>
    <r>
      <t xml:space="preserve">2009 </t>
    </r>
    <r>
      <rPr>
        <i/>
        <sz val="8"/>
        <color rgb="FF000000"/>
        <rFont val="Arial"/>
      </rPr>
      <t>SBRC Report</t>
    </r>
  </si>
  <si>
    <r>
      <t xml:space="preserve">2011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</si>
  <si>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</si>
  <si>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r>
      <t xml:space="preserve">2012 </t>
    </r>
    <r>
      <rPr>
        <i/>
        <sz val="8"/>
        <color rgb="FF000000"/>
        <rFont val="Arial"/>
      </rPr>
      <t>SBRC Report</t>
    </r>
  </si>
  <si>
    <r>
      <t xml:space="preserve">2013 </t>
    </r>
    <r>
      <rPr>
        <i/>
        <sz val="8"/>
        <color rgb="FF000000"/>
        <rFont val="Arial"/>
      </rPr>
      <t>SBRC Report</t>
    </r>
  </si>
  <si>
    <r>
      <t xml:space="preserve">2014 </t>
    </r>
    <r>
      <rPr>
        <i/>
        <sz val="8"/>
        <color rgb="FF000000"/>
        <rFont val="Arial"/>
      </rPr>
      <t>SBRC Report</t>
    </r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</si>
  <si>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</si>
  <si>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</si>
  <si>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</si>
  <si>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r>
      <t>2005-08</t>
    </r>
    <r>
      <rPr>
        <i/>
        <sz val="8"/>
        <color rgb="FF000000"/>
        <rFont val="Arial"/>
      </rPr>
      <t xml:space="preserve"> SBRC Report</t>
    </r>
    <r>
      <rPr>
        <sz val="8"/>
        <color rgb="FF000000"/>
        <rFont val="Arial"/>
      </rPr>
      <t>, 2009</t>
    </r>
    <r>
      <rPr>
        <i/>
        <sz val="8"/>
        <color rgb="FF000000"/>
        <rFont val="Arial"/>
      </rPr>
      <t xml:space="preserve"> SBRC Report</t>
    </r>
  </si>
  <si>
    <t>BBRC</t>
  </si>
  <si>
    <r>
      <rPr>
        <i/>
        <sz val="8"/>
        <color indexed="8"/>
        <rFont val="Arial"/>
      </rPr>
      <t xml:space="preserve">Brit. Birds </t>
    </r>
    <r>
      <rPr>
        <sz val="8"/>
        <color indexed="8"/>
        <rFont val="Arial"/>
        <family val="2"/>
      </rPr>
      <t>79: 545</t>
    </r>
  </si>
  <si>
    <t>Near Near Baile Gharbhaidh (Balgarva)</t>
  </si>
  <si>
    <t>1cy, dead</t>
  </si>
  <si>
    <t>specimen  at NMS</t>
  </si>
  <si>
    <t>Loch Bi (Loch Bee)</t>
  </si>
  <si>
    <r>
      <t xml:space="preserve">2019 </t>
    </r>
    <r>
      <rPr>
        <i/>
        <sz val="8"/>
        <color rgb="FF000000"/>
        <rFont val="Arial"/>
      </rPr>
      <t>SBRC Report</t>
    </r>
  </si>
  <si>
    <r>
      <t>2019</t>
    </r>
    <r>
      <rPr>
        <i/>
        <sz val="8"/>
        <color rgb="FF000000"/>
        <rFont val="Arial"/>
      </rPr>
      <t xml:space="preserve"> SBRC Report</t>
    </r>
  </si>
  <si>
    <t>19</t>
  </si>
  <si>
    <t>Sanaigmore</t>
  </si>
  <si>
    <t>Fail Flash, Tarbolton</t>
  </si>
  <si>
    <t>Piltanton Burn</t>
  </si>
  <si>
    <t>Waulkmill, Ythan</t>
  </si>
  <si>
    <t>Caolis, Bhatarsaigh (Caolas, Vatersay)</t>
  </si>
  <si>
    <t>Rubha Àird a' Mhuile (Rubha Ardvule)</t>
  </si>
  <si>
    <t>Barabhas (Barvas) beach</t>
  </si>
  <si>
    <t>Cill Amhlaidh (Kilaulay) machair &amp; South Ford</t>
  </si>
  <si>
    <t>Sgarasta Bheag</t>
  </si>
  <si>
    <t>Loch a' Ghlinne, Hiort (Glen Bay, Hirta)</t>
  </si>
  <si>
    <t>Rubha Àird na Machrach (Ardivachar Point)</t>
  </si>
  <si>
    <t>Loch Phaibeil</t>
  </si>
  <si>
    <t>Cille Pheadair (Kilpheder)</t>
  </si>
  <si>
    <t>Rubha Robhanais (Butt of Lewis)</t>
  </si>
  <si>
    <t>Baghasdail &amp; Cille Pheadair (Boisdale &amp; Kilpheder)</t>
  </si>
  <si>
    <t>Eshaness</t>
  </si>
  <si>
    <t>Shoadals</t>
  </si>
  <si>
    <t>Skinflats</t>
  </si>
  <si>
    <t>Luce bay</t>
  </si>
  <si>
    <t>South Uist</t>
  </si>
  <si>
    <t>Isle of Lewis</t>
  </si>
  <si>
    <t>Harris</t>
  </si>
  <si>
    <t>North Uist</t>
  </si>
  <si>
    <t>adult</t>
  </si>
  <si>
    <t>2cy+</t>
  </si>
  <si>
    <t>1 (2, 17-19th)</t>
  </si>
  <si>
    <t>20</t>
  </si>
  <si>
    <r>
      <t xml:space="preserve">2020 </t>
    </r>
    <r>
      <rPr>
        <i/>
        <sz val="8"/>
        <color rgb="FF000000"/>
        <rFont val="Arial"/>
      </rPr>
      <t>SBRC</t>
    </r>
    <r>
      <rPr>
        <sz val="8"/>
        <color rgb="FF000000"/>
        <rFont val="Arial"/>
      </rPr>
      <t xml:space="preserve"> </t>
    </r>
    <r>
      <rPr>
        <i/>
        <sz val="8"/>
        <color rgb="FF000000"/>
        <rFont val="Arial"/>
      </rPr>
      <t>Report</t>
    </r>
  </si>
  <si>
    <t>21</t>
  </si>
  <si>
    <r>
      <t xml:space="preserve">2021 </t>
    </r>
    <r>
      <rPr>
        <i/>
        <sz val="8"/>
        <color rgb="FF000000"/>
        <rFont val="Arial"/>
      </rPr>
      <t>SBRC</t>
    </r>
    <r>
      <rPr>
        <sz val="8"/>
        <color rgb="FF000000"/>
        <rFont val="Arial"/>
      </rPr>
      <t xml:space="preserve"> </t>
    </r>
    <r>
      <rPr>
        <i/>
        <sz val="8"/>
        <color rgb="FF000000"/>
        <rFont val="Arial"/>
      </rPr>
      <t>Report</t>
    </r>
  </si>
  <si>
    <t>Landberg</t>
  </si>
  <si>
    <t>Leestat</t>
  </si>
  <si>
    <t>Near Haa, near School &amp; Barkland</t>
  </si>
  <si>
    <t>Utra &amp; various locations</t>
  </si>
  <si>
    <t>Rubha Àird a'Mhuile (Rubha Ardvule)</t>
  </si>
  <si>
    <t>Clile Pheadair (Kilpheder)</t>
  </si>
  <si>
    <t>Boirnais (Bornish)</t>
  </si>
  <si>
    <t>Orasaigh (Orasay)</t>
  </si>
  <si>
    <t>Sgarasta (Scarista)</t>
  </si>
  <si>
    <t>Robha Aird na Machrach (Ardivachar Point)</t>
  </si>
  <si>
    <t>Còig Peighinnean (Fivepenny), Ness</t>
  </si>
  <si>
    <t>Baile Sear (Baleshare)</t>
  </si>
  <si>
    <t>Eves Howe, Deerness</t>
  </si>
  <si>
    <t>Birsay Bay, Birsay</t>
  </si>
  <si>
    <t>Bewan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</si>
</sst>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8"/>
      <name val="Arial"/>
    </font>
    <font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8"/>
      <color indexed="8"/>
      <name val="Arial"/>
      <family val="2"/>
    </font>
    <font>
      <b/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  <font>
      <i/>
      <sz val="8"/>
      <color indexed="8"/>
      <name val="Arial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DCE6F1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95B3D7"/>
      </top>
      <bottom style="thin">
        <color rgb="FF95B3D7"/>
      </bottom>
      <diagonal/>
    </border>
  </borders>
  <cellStyleXfs count="125">
    <xf numFmtId="0" fontId="0" fillId="0" borderId="0"/>
    <xf numFmtId="0" fontId="5" fillId="0" borderId="0"/>
    <xf numFmtId="0" fontId="5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Fill="1" applyBorder="1" applyAlignment="1">
      <alignment horizontal="left"/>
    </xf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1" fillId="0" borderId="0" xfId="0" applyNumberFormat="1" applyFont="1" applyBorder="1"/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1" fillId="0" borderId="0" xfId="0" applyNumberFormat="1" applyFont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165" fontId="6" fillId="0" borderId="0" xfId="2" applyNumberFormat="1" applyFont="1" applyFill="1" applyBorder="1" applyAlignment="1">
      <alignment horizontal="right" wrapText="1"/>
    </xf>
    <xf numFmtId="0" fontId="7" fillId="2" borderId="0" xfId="0" applyFont="1" applyFill="1"/>
    <xf numFmtId="0" fontId="8" fillId="0" borderId="0" xfId="0" applyFont="1" applyFill="1" applyBorder="1"/>
    <xf numFmtId="165" fontId="8" fillId="0" borderId="0" xfId="0" applyNumberFormat="1" applyFont="1" applyFill="1" applyBorder="1"/>
    <xf numFmtId="1" fontId="9" fillId="0" borderId="0" xfId="1" applyNumberFormat="1" applyFont="1" applyFill="1" applyAlignment="1">
      <alignment horizontal="right"/>
    </xf>
    <xf numFmtId="164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/>
    </xf>
    <xf numFmtId="0" fontId="9" fillId="0" borderId="0" xfId="1" applyFont="1" applyFill="1" applyAlignment="1">
      <alignment horizontal="right"/>
    </xf>
    <xf numFmtId="0" fontId="8" fillId="0" borderId="0" xfId="0" applyFont="1" applyFill="1"/>
    <xf numFmtId="165" fontId="8" fillId="0" borderId="0" xfId="0" applyNumberFormat="1" applyFont="1" applyFill="1"/>
    <xf numFmtId="49" fontId="8" fillId="0" borderId="0" xfId="0" applyNumberFormat="1" applyFont="1" applyFill="1"/>
    <xf numFmtId="1" fontId="6" fillId="0" borderId="0" xfId="1" applyNumberFormat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Border="1" applyAlignment="1"/>
    <xf numFmtId="0" fontId="12" fillId="10" borderId="0" xfId="1" applyFont="1" applyFill="1" applyBorder="1" applyAlignment="1">
      <alignment horizontal="left"/>
    </xf>
    <xf numFmtId="165" fontId="6" fillId="0" borderId="0" xfId="2" applyNumberFormat="1" applyFont="1" applyFill="1" applyBorder="1" applyAlignment="1">
      <alignment horizontal="left" wrapText="1"/>
    </xf>
    <xf numFmtId="0" fontId="14" fillId="0" borderId="0" xfId="0" applyFont="1" applyAlignment="1">
      <alignment vertical="center"/>
    </xf>
    <xf numFmtId="15" fontId="6" fillId="0" borderId="0" xfId="1" applyNumberFormat="1" applyFont="1" applyFill="1" applyBorder="1" applyAlignment="1">
      <alignment horizontal="right"/>
    </xf>
    <xf numFmtId="15" fontId="14" fillId="11" borderId="2" xfId="0" applyNumberFormat="1" applyFont="1" applyFill="1" applyBorder="1" applyAlignment="1">
      <alignment horizontal="right"/>
    </xf>
    <xf numFmtId="15" fontId="14" fillId="0" borderId="2" xfId="0" applyNumberFormat="1" applyFont="1" applyBorder="1" applyAlignment="1">
      <alignment horizontal="right"/>
    </xf>
    <xf numFmtId="0" fontId="14" fillId="11" borderId="2" xfId="0" applyFont="1" applyFill="1" applyBorder="1" applyAlignment="1">
      <alignment vertical="center"/>
    </xf>
    <xf numFmtId="0" fontId="1" fillId="0" borderId="0" xfId="0" applyFont="1"/>
    <xf numFmtId="0" fontId="17" fillId="0" borderId="0" xfId="0" applyFont="1"/>
    <xf numFmtId="0" fontId="17" fillId="0" borderId="0" xfId="0" applyFont="1" applyFill="1"/>
    <xf numFmtId="0" fontId="14" fillId="0" borderId="0" xfId="0" applyFont="1"/>
    <xf numFmtId="0" fontId="14" fillId="0" borderId="0" xfId="0" applyFont="1" applyFill="1" applyBorder="1" applyAlignment="1">
      <alignment vertical="center"/>
    </xf>
    <xf numFmtId="1" fontId="6" fillId="0" borderId="0" xfId="1" applyNumberFormat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0" fontId="6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14" fontId="1" fillId="7" borderId="0" xfId="1" applyNumberFormat="1" applyFont="1" applyFill="1" applyBorder="1" applyAlignment="1">
      <alignment horizontal="center"/>
    </xf>
    <xf numFmtId="165" fontId="1" fillId="0" borderId="0" xfId="1" applyNumberFormat="1" applyFont="1" applyAlignment="1">
      <alignment horizontal="right"/>
    </xf>
    <xf numFmtId="165" fontId="1" fillId="0" borderId="0" xfId="1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125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4" formatCode="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1.0</c:v>
                </c:pt>
                <c:pt idx="6">
                  <c:v>0.0</c:v>
                </c:pt>
                <c:pt idx="7">
                  <c:v>0.0</c:v>
                </c:pt>
                <c:pt idx="8">
                  <c:v>1.0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2.0</c:v>
                </c:pt>
                <c:pt idx="17">
                  <c:v>0.0</c:v>
                </c:pt>
                <c:pt idx="18">
                  <c:v>0.0</c:v>
                </c:pt>
                <c:pt idx="19">
                  <c:v>1.0</c:v>
                </c:pt>
                <c:pt idx="20">
                  <c:v>1.0</c:v>
                </c:pt>
                <c:pt idx="21">
                  <c:v>0.0</c:v>
                </c:pt>
                <c:pt idx="22">
                  <c:v>2.0</c:v>
                </c:pt>
                <c:pt idx="23">
                  <c:v>3.0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1.0</c:v>
                </c:pt>
                <c:pt idx="28">
                  <c:v>1.0</c:v>
                </c:pt>
                <c:pt idx="29">
                  <c:v>1.0</c:v>
                </c:pt>
                <c:pt idx="30">
                  <c:v>4.0</c:v>
                </c:pt>
                <c:pt idx="31">
                  <c:v>1.0</c:v>
                </c:pt>
                <c:pt idx="32">
                  <c:v>0.0</c:v>
                </c:pt>
                <c:pt idx="33">
                  <c:v>4.0</c:v>
                </c:pt>
                <c:pt idx="34">
                  <c:v>1.0</c:v>
                </c:pt>
                <c:pt idx="35">
                  <c:v>2.0</c:v>
                </c:pt>
                <c:pt idx="36">
                  <c:v>1.0</c:v>
                </c:pt>
                <c:pt idx="37">
                  <c:v>0.0</c:v>
                </c:pt>
                <c:pt idx="38">
                  <c:v>1.0</c:v>
                </c:pt>
                <c:pt idx="39">
                  <c:v>1.0</c:v>
                </c:pt>
                <c:pt idx="40">
                  <c:v>1.0</c:v>
                </c:pt>
                <c:pt idx="41">
                  <c:v>1.0</c:v>
                </c:pt>
                <c:pt idx="42">
                  <c:v>0.0</c:v>
                </c:pt>
                <c:pt idx="43">
                  <c:v>2.0</c:v>
                </c:pt>
                <c:pt idx="44">
                  <c:v>2.0</c:v>
                </c:pt>
                <c:pt idx="45">
                  <c:v>2.0</c:v>
                </c:pt>
                <c:pt idx="46">
                  <c:v>4.0</c:v>
                </c:pt>
                <c:pt idx="47">
                  <c:v>0.0</c:v>
                </c:pt>
                <c:pt idx="48">
                  <c:v>1.0</c:v>
                </c:pt>
                <c:pt idx="49">
                  <c:v>5.0</c:v>
                </c:pt>
                <c:pt idx="50">
                  <c:v>12.0</c:v>
                </c:pt>
                <c:pt idx="51">
                  <c:v>4.0</c:v>
                </c:pt>
                <c:pt idx="52">
                  <c:v>1.0</c:v>
                </c:pt>
                <c:pt idx="53">
                  <c:v>4.0</c:v>
                </c:pt>
                <c:pt idx="54">
                  <c:v>1.0</c:v>
                </c:pt>
                <c:pt idx="55">
                  <c:v>27.0</c:v>
                </c:pt>
                <c:pt idx="56">
                  <c:v>7.0</c:v>
                </c:pt>
                <c:pt idx="57">
                  <c:v>5.0</c:v>
                </c:pt>
                <c:pt idx="58">
                  <c:v>4.0</c:v>
                </c:pt>
                <c:pt idx="59">
                  <c:v>2.0</c:v>
                </c:pt>
                <c:pt idx="60">
                  <c:v>1.0</c:v>
                </c:pt>
                <c:pt idx="61">
                  <c:v>18.0</c:v>
                </c:pt>
                <c:pt idx="62">
                  <c:v>5.0</c:v>
                </c:pt>
                <c:pt idx="63">
                  <c:v>5.0</c:v>
                </c:pt>
                <c:pt idx="64">
                  <c:v>4.0</c:v>
                </c:pt>
                <c:pt idx="65">
                  <c:v>5.0</c:v>
                </c:pt>
                <c:pt idx="66">
                  <c:v>4.0</c:v>
                </c:pt>
                <c:pt idx="67">
                  <c:v>4.0</c:v>
                </c:pt>
                <c:pt idx="68">
                  <c:v>3.0</c:v>
                </c:pt>
                <c:pt idx="69">
                  <c:v>49.0</c:v>
                </c:pt>
                <c:pt idx="70">
                  <c:v>1.0</c:v>
                </c:pt>
                <c:pt idx="71">
                  <c:v>2.0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7275656"/>
        <c:axId val="2147280424"/>
      </c:barChart>
      <c:catAx>
        <c:axId val="2147275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728042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472804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72756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1.0</c:v>
                </c:pt>
                <c:pt idx="12">
                  <c:v>0.0</c:v>
                </c:pt>
                <c:pt idx="13">
                  <c:v>0.0</c:v>
                </c:pt>
                <c:pt idx="14">
                  <c:v>2.0</c:v>
                </c:pt>
                <c:pt idx="15">
                  <c:v>2.0</c:v>
                </c:pt>
                <c:pt idx="16">
                  <c:v>1.0</c:v>
                </c:pt>
                <c:pt idx="17">
                  <c:v>0.0</c:v>
                </c:pt>
                <c:pt idx="18">
                  <c:v>1.0</c:v>
                </c:pt>
                <c:pt idx="19">
                  <c:v>4.0</c:v>
                </c:pt>
                <c:pt idx="20">
                  <c:v>17.0</c:v>
                </c:pt>
                <c:pt idx="21">
                  <c:v>14.0</c:v>
                </c:pt>
                <c:pt idx="22">
                  <c:v>9.0</c:v>
                </c:pt>
                <c:pt idx="23">
                  <c:v>8.0</c:v>
                </c:pt>
                <c:pt idx="24">
                  <c:v>8.0</c:v>
                </c:pt>
                <c:pt idx="25">
                  <c:v>18.0</c:v>
                </c:pt>
                <c:pt idx="26">
                  <c:v>10.0</c:v>
                </c:pt>
                <c:pt idx="27">
                  <c:v>25.0</c:v>
                </c:pt>
                <c:pt idx="28">
                  <c:v>62.0</c:v>
                </c:pt>
                <c:pt idx="29">
                  <c:v>18.0</c:v>
                </c:pt>
                <c:pt idx="30">
                  <c:v>10.0</c:v>
                </c:pt>
                <c:pt idx="31">
                  <c:v>3.0</c:v>
                </c:pt>
                <c:pt idx="32">
                  <c:v>2.0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9699784"/>
        <c:axId val="2130302504"/>
      </c:barChart>
      <c:catAx>
        <c:axId val="2129699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0302504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30302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969978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0.29501</cdr:x>
      <cdr:y>0.0258</cdr:y>
    </cdr:from>
    <cdr:to>
      <cdr:x>0.76391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717811" y="86584"/>
          <a:ext cx="2730416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White-rumped Sandpiper Calidris fuscicollis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182" totalsRowShown="0" headerRowDxfId="18" dataDxfId="17" headerRowCellStyle="Normal_data" dataCellStyle="Normal_data">
  <autoFilter ref="A1:Q182"/>
  <tableColumns count="17">
    <tableColumn id="1" name="SPECIES" dataDxfId="16"/>
    <tableColumn id="2" name="REGION" dataDxfId="15"/>
    <tableColumn id="3" name="LOCALITY" dataDxfId="14"/>
    <tableColumn id="4" name="LOCALITY2" dataDxfId="13"/>
    <tableColumn id="5" name="NUMBER" dataDxfId="12"/>
    <tableColumn id="6" name="ASD" dataDxfId="11"/>
    <tableColumn id="7" name="1STDATE" dataDxfId="10"/>
    <tableColumn id="8" name="LASTDATE" dataDxfId="9"/>
    <tableColumn id="9" name="IN BOS?" dataDxfId="8" dataCellStyle="Normal_data"/>
    <tableColumn id="10" name="BOS RATIONALE" dataDxfId="7"/>
    <tableColumn id="11" name="BOS COMMENT" dataDxfId="6"/>
    <tableColumn id="12" name="IN SBRC TOTALS?" dataDxfId="5"/>
    <tableColumn id="13" name="REPORT REF" dataDxfId="4"/>
    <tableColumn id="14" name="SBRC COMMENT" dataDxfId="3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96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.6640625" style="22" customWidth="1"/>
    <col min="2" max="2" width="6.5" style="22" customWidth="1"/>
    <col min="3" max="3" width="23.6640625" style="23" customWidth="1"/>
    <col min="4" max="4" width="17.6640625" style="23" customWidth="1"/>
    <col min="5" max="5" width="7" style="78" customWidth="1"/>
    <col min="6" max="6" width="7" style="85" customWidth="1"/>
    <col min="7" max="7" width="8.5" style="38" customWidth="1"/>
    <col min="8" max="8" width="8.1640625" style="41" customWidth="1"/>
    <col min="9" max="9" width="6.5" style="55" customWidth="1"/>
    <col min="10" max="10" width="11.33203125" style="25" customWidth="1"/>
    <col min="11" max="11" width="8.1640625" style="25" customWidth="1"/>
    <col min="12" max="12" width="7.1640625" style="52" customWidth="1"/>
    <col min="13" max="13" width="8.5" style="48" customWidth="1"/>
    <col min="14" max="14" width="24" style="25" customWidth="1"/>
    <col min="15" max="15" width="6.5" style="33" customWidth="1"/>
    <col min="16" max="16" width="6.8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27" t="s">
        <v>8</v>
      </c>
      <c r="F1" s="27" t="s">
        <v>9</v>
      </c>
      <c r="G1" s="35" t="s">
        <v>125</v>
      </c>
      <c r="H1" s="102" t="s">
        <v>124</v>
      </c>
      <c r="I1" s="53" t="s">
        <v>126</v>
      </c>
      <c r="J1" s="28" t="s">
        <v>127</v>
      </c>
      <c r="K1" s="28" t="s">
        <v>129</v>
      </c>
      <c r="L1" s="49" t="s">
        <v>132</v>
      </c>
      <c r="M1" s="45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86" t="s">
        <v>235</v>
      </c>
      <c r="B2" s="21" t="s">
        <v>75</v>
      </c>
      <c r="C2" s="21" t="s">
        <v>134</v>
      </c>
      <c r="D2" s="21"/>
      <c r="E2" s="20">
        <v>1</v>
      </c>
      <c r="F2" s="80" t="s">
        <v>135</v>
      </c>
      <c r="G2" s="37">
        <v>20322</v>
      </c>
      <c r="H2" s="103">
        <v>20325</v>
      </c>
      <c r="I2" s="54">
        <v>1</v>
      </c>
      <c r="J2" s="37"/>
      <c r="K2" s="56"/>
      <c r="L2" s="51">
        <v>1</v>
      </c>
      <c r="M2" s="47"/>
      <c r="N2" s="89" t="s">
        <v>273</v>
      </c>
      <c r="O2" s="20">
        <f t="shared" ref="O2:O65" si="0">IF(DAY(G2)&lt;=10,1,IF(DAY(G2)&gt;20,3,2))</f>
        <v>3</v>
      </c>
      <c r="P2" s="20">
        <f t="shared" ref="P2:P65" si="1">MONTH(G2)</f>
        <v>8</v>
      </c>
      <c r="Q2" s="20">
        <f t="shared" ref="Q2:Q65" si="2">YEAR(G2)</f>
        <v>1955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21" t="s">
        <v>133</v>
      </c>
      <c r="B3" s="21" t="s">
        <v>75</v>
      </c>
      <c r="C3" s="21" t="s">
        <v>136</v>
      </c>
      <c r="D3" s="21"/>
      <c r="E3" s="20">
        <v>1</v>
      </c>
      <c r="F3" s="80" t="s">
        <v>135</v>
      </c>
      <c r="G3" s="37">
        <v>21470</v>
      </c>
      <c r="H3" s="103"/>
      <c r="I3" s="54">
        <v>1</v>
      </c>
      <c r="J3" s="37"/>
      <c r="K3" s="56"/>
      <c r="L3" s="51">
        <v>1</v>
      </c>
      <c r="M3" s="47"/>
      <c r="N3" s="89" t="s">
        <v>273</v>
      </c>
      <c r="O3" s="20">
        <f t="shared" si="0"/>
        <v>2</v>
      </c>
      <c r="P3" s="20">
        <f t="shared" si="1"/>
        <v>10</v>
      </c>
      <c r="Q3" s="20">
        <f t="shared" si="2"/>
        <v>1958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21" t="s">
        <v>133</v>
      </c>
      <c r="B4" s="21" t="s">
        <v>69</v>
      </c>
      <c r="C4" s="21" t="s">
        <v>137</v>
      </c>
      <c r="D4" s="21"/>
      <c r="E4" s="20">
        <v>1</v>
      </c>
      <c r="F4" s="80" t="s">
        <v>135</v>
      </c>
      <c r="G4" s="37">
        <v>24360</v>
      </c>
      <c r="H4" s="103"/>
      <c r="I4" s="54">
        <v>1</v>
      </c>
      <c r="J4" s="37"/>
      <c r="K4" s="56"/>
      <c r="L4" s="51">
        <v>1</v>
      </c>
      <c r="M4" s="47"/>
      <c r="N4" s="89" t="s">
        <v>273</v>
      </c>
      <c r="O4" s="20">
        <f t="shared" si="0"/>
        <v>1</v>
      </c>
      <c r="P4" s="20">
        <f t="shared" si="1"/>
        <v>9</v>
      </c>
      <c r="Q4" s="20">
        <f t="shared" si="2"/>
        <v>1966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133</v>
      </c>
      <c r="B5" s="21" t="s">
        <v>79</v>
      </c>
      <c r="C5" s="21" t="s">
        <v>249</v>
      </c>
      <c r="D5" s="21" t="s">
        <v>204</v>
      </c>
      <c r="E5" s="20">
        <v>1</v>
      </c>
      <c r="F5" s="80" t="s">
        <v>135</v>
      </c>
      <c r="G5" s="37">
        <v>24432</v>
      </c>
      <c r="H5" s="103">
        <v>24438</v>
      </c>
      <c r="I5" s="54">
        <v>1</v>
      </c>
      <c r="J5" s="37"/>
      <c r="K5" s="56"/>
      <c r="L5" s="51">
        <v>1</v>
      </c>
      <c r="M5" s="47"/>
      <c r="N5" s="89" t="s">
        <v>273</v>
      </c>
      <c r="O5" s="20">
        <f t="shared" si="0"/>
        <v>3</v>
      </c>
      <c r="P5" s="20">
        <f t="shared" si="1"/>
        <v>11</v>
      </c>
      <c r="Q5" s="20">
        <f t="shared" si="2"/>
        <v>1966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 t="s">
        <v>133</v>
      </c>
      <c r="B6" s="21" t="s">
        <v>78</v>
      </c>
      <c r="C6" s="21" t="s">
        <v>138</v>
      </c>
      <c r="D6" s="21"/>
      <c r="E6" s="20">
        <v>1</v>
      </c>
      <c r="F6" s="80" t="s">
        <v>135</v>
      </c>
      <c r="G6" s="37">
        <v>25507</v>
      </c>
      <c r="H6" s="103"/>
      <c r="I6" s="54">
        <v>1</v>
      </c>
      <c r="J6" s="37"/>
      <c r="K6" s="56"/>
      <c r="L6" s="51">
        <v>1</v>
      </c>
      <c r="M6" s="47"/>
      <c r="N6" s="89" t="s">
        <v>273</v>
      </c>
      <c r="O6" s="20">
        <f t="shared" si="0"/>
        <v>3</v>
      </c>
      <c r="P6" s="20">
        <f t="shared" si="1"/>
        <v>10</v>
      </c>
      <c r="Q6" s="20">
        <f t="shared" si="2"/>
        <v>1969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133</v>
      </c>
      <c r="B7" s="21" t="s">
        <v>78</v>
      </c>
      <c r="C7" s="21" t="s">
        <v>139</v>
      </c>
      <c r="D7" s="21" t="s">
        <v>166</v>
      </c>
      <c r="E7" s="20">
        <v>1</v>
      </c>
      <c r="F7" s="80" t="s">
        <v>135</v>
      </c>
      <c r="G7" s="37">
        <v>25852</v>
      </c>
      <c r="H7" s="103">
        <v>25853</v>
      </c>
      <c r="I7" s="54">
        <v>1</v>
      </c>
      <c r="J7" s="37"/>
      <c r="K7" s="56"/>
      <c r="L7" s="51">
        <v>1</v>
      </c>
      <c r="M7" s="47"/>
      <c r="N7" s="89" t="s">
        <v>273</v>
      </c>
      <c r="O7" s="20">
        <f t="shared" si="0"/>
        <v>2</v>
      </c>
      <c r="P7" s="20">
        <f t="shared" si="1"/>
        <v>10</v>
      </c>
      <c r="Q7" s="20">
        <f t="shared" si="2"/>
        <v>1970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 t="s">
        <v>133</v>
      </c>
      <c r="B8" s="21" t="s">
        <v>75</v>
      </c>
      <c r="C8" s="21" t="s">
        <v>140</v>
      </c>
      <c r="D8" s="21"/>
      <c r="E8" s="20">
        <v>1</v>
      </c>
      <c r="F8" s="80" t="s">
        <v>135</v>
      </c>
      <c r="G8" s="37">
        <v>26558</v>
      </c>
      <c r="H8" s="103">
        <v>26567</v>
      </c>
      <c r="I8" s="54">
        <v>1</v>
      </c>
      <c r="J8" s="37"/>
      <c r="K8" s="56"/>
      <c r="L8" s="51">
        <v>1</v>
      </c>
      <c r="M8" s="47"/>
      <c r="N8" s="89" t="s">
        <v>273</v>
      </c>
      <c r="O8" s="20">
        <f t="shared" si="0"/>
        <v>2</v>
      </c>
      <c r="P8" s="20">
        <f t="shared" si="1"/>
        <v>9</v>
      </c>
      <c r="Q8" s="20">
        <f t="shared" si="2"/>
        <v>1972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133</v>
      </c>
      <c r="B9" s="21" t="s">
        <v>72</v>
      </c>
      <c r="C9" s="101" t="s">
        <v>312</v>
      </c>
      <c r="D9" s="21" t="s">
        <v>50</v>
      </c>
      <c r="E9" s="20">
        <v>1</v>
      </c>
      <c r="F9" s="80" t="s">
        <v>135</v>
      </c>
      <c r="G9" s="37">
        <v>26631</v>
      </c>
      <c r="H9" s="103">
        <v>26635</v>
      </c>
      <c r="I9" s="54">
        <v>1</v>
      </c>
      <c r="J9" s="37"/>
      <c r="K9" s="56"/>
      <c r="L9" s="51">
        <v>1</v>
      </c>
      <c r="M9" s="47"/>
      <c r="N9" s="89" t="s">
        <v>273</v>
      </c>
      <c r="O9" s="20">
        <f t="shared" si="0"/>
        <v>3</v>
      </c>
      <c r="P9" s="20">
        <f t="shared" si="1"/>
        <v>11</v>
      </c>
      <c r="Q9" s="20">
        <f t="shared" si="2"/>
        <v>1972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 t="s">
        <v>133</v>
      </c>
      <c r="B10" s="21" t="s">
        <v>78</v>
      </c>
      <c r="C10" s="100" t="s">
        <v>227</v>
      </c>
      <c r="D10" s="21" t="s">
        <v>223</v>
      </c>
      <c r="E10" s="20">
        <v>1</v>
      </c>
      <c r="F10" s="80" t="s">
        <v>135</v>
      </c>
      <c r="G10" s="37">
        <v>26868</v>
      </c>
      <c r="H10" s="103"/>
      <c r="I10" s="54">
        <v>1</v>
      </c>
      <c r="J10" s="37"/>
      <c r="K10" s="56"/>
      <c r="L10" s="51">
        <v>1</v>
      </c>
      <c r="M10" s="47"/>
      <c r="N10" s="89" t="s">
        <v>273</v>
      </c>
      <c r="O10" s="20">
        <f t="shared" si="0"/>
        <v>3</v>
      </c>
      <c r="P10" s="20">
        <f t="shared" si="1"/>
        <v>7</v>
      </c>
      <c r="Q10" s="20">
        <f t="shared" si="2"/>
        <v>1973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133</v>
      </c>
      <c r="B11" s="21" t="s">
        <v>78</v>
      </c>
      <c r="C11" s="100" t="s">
        <v>141</v>
      </c>
      <c r="D11" s="21" t="s">
        <v>166</v>
      </c>
      <c r="E11" s="20">
        <v>1</v>
      </c>
      <c r="F11" s="80" t="s">
        <v>135</v>
      </c>
      <c r="G11" s="37">
        <v>26965</v>
      </c>
      <c r="H11" s="103"/>
      <c r="I11" s="54">
        <v>1</v>
      </c>
      <c r="J11" s="37"/>
      <c r="K11" s="56"/>
      <c r="L11" s="51">
        <v>1</v>
      </c>
      <c r="M11" s="47"/>
      <c r="N11" s="89" t="s">
        <v>273</v>
      </c>
      <c r="O11" s="20">
        <f t="shared" si="0"/>
        <v>3</v>
      </c>
      <c r="P11" s="20">
        <f t="shared" si="1"/>
        <v>10</v>
      </c>
      <c r="Q11" s="20">
        <f t="shared" si="2"/>
        <v>1973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 t="s">
        <v>133</v>
      </c>
      <c r="B12" s="21" t="s">
        <v>81</v>
      </c>
      <c r="C12" s="100" t="s">
        <v>142</v>
      </c>
      <c r="D12" s="21" t="s">
        <v>166</v>
      </c>
      <c r="E12" s="20">
        <v>1</v>
      </c>
      <c r="F12" s="80" t="s">
        <v>135</v>
      </c>
      <c r="G12" s="37">
        <v>26975</v>
      </c>
      <c r="H12" s="103">
        <v>26979</v>
      </c>
      <c r="I12" s="54">
        <v>1</v>
      </c>
      <c r="J12" s="37"/>
      <c r="K12" s="56"/>
      <c r="L12" s="51">
        <v>1</v>
      </c>
      <c r="M12" s="47"/>
      <c r="N12" s="89" t="s">
        <v>273</v>
      </c>
      <c r="O12" s="20">
        <f t="shared" si="0"/>
        <v>1</v>
      </c>
      <c r="P12" s="20">
        <f t="shared" si="1"/>
        <v>11</v>
      </c>
      <c r="Q12" s="20">
        <f t="shared" si="2"/>
        <v>1973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133</v>
      </c>
      <c r="B13" s="21" t="s">
        <v>143</v>
      </c>
      <c r="C13" s="100" t="s">
        <v>144</v>
      </c>
      <c r="D13" s="21" t="s">
        <v>88</v>
      </c>
      <c r="E13" s="20">
        <v>1</v>
      </c>
      <c r="F13" s="80" t="s">
        <v>135</v>
      </c>
      <c r="G13" s="37">
        <v>28421</v>
      </c>
      <c r="H13" s="103"/>
      <c r="I13" s="54">
        <v>1</v>
      </c>
      <c r="J13" s="37"/>
      <c r="K13" s="56"/>
      <c r="L13" s="51">
        <v>1</v>
      </c>
      <c r="M13" s="47"/>
      <c r="N13" s="89" t="s">
        <v>273</v>
      </c>
      <c r="O13" s="20">
        <f t="shared" si="0"/>
        <v>3</v>
      </c>
      <c r="P13" s="20">
        <f t="shared" si="1"/>
        <v>10</v>
      </c>
      <c r="Q13" s="20">
        <f t="shared" si="2"/>
        <v>1977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>
        <f t="shared" si="3"/>
        <v>1</v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 t="s">
        <v>133</v>
      </c>
      <c r="B14" s="21" t="s">
        <v>78</v>
      </c>
      <c r="C14" s="100" t="s">
        <v>138</v>
      </c>
      <c r="D14" s="21"/>
      <c r="E14" s="20">
        <v>1</v>
      </c>
      <c r="F14" s="80" t="s">
        <v>135</v>
      </c>
      <c r="G14" s="37">
        <v>28765</v>
      </c>
      <c r="H14" s="103">
        <v>28767</v>
      </c>
      <c r="I14" s="54">
        <v>1</v>
      </c>
      <c r="J14" s="37"/>
      <c r="K14" s="56"/>
      <c r="L14" s="51">
        <v>1</v>
      </c>
      <c r="M14" s="47"/>
      <c r="N14" s="89" t="s">
        <v>273</v>
      </c>
      <c r="O14" s="20">
        <f t="shared" si="0"/>
        <v>1</v>
      </c>
      <c r="P14" s="20">
        <f t="shared" si="1"/>
        <v>10</v>
      </c>
      <c r="Q14" s="20">
        <f t="shared" si="2"/>
        <v>1978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>
        <f t="shared" si="4"/>
        <v>1</v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133</v>
      </c>
      <c r="B15" s="21" t="s">
        <v>75</v>
      </c>
      <c r="C15" s="100" t="s">
        <v>145</v>
      </c>
      <c r="D15" s="21"/>
      <c r="E15" s="20">
        <v>1</v>
      </c>
      <c r="F15" s="80" t="s">
        <v>217</v>
      </c>
      <c r="G15" s="37">
        <v>29145</v>
      </c>
      <c r="H15" s="103">
        <v>26563</v>
      </c>
      <c r="I15" s="54">
        <v>1</v>
      </c>
      <c r="J15" s="37"/>
      <c r="K15" s="56"/>
      <c r="L15" s="51">
        <v>1</v>
      </c>
      <c r="M15" s="47"/>
      <c r="N15" s="89" t="s">
        <v>273</v>
      </c>
      <c r="O15" s="20">
        <f t="shared" si="0"/>
        <v>2</v>
      </c>
      <c r="P15" s="20">
        <f t="shared" si="1"/>
        <v>10</v>
      </c>
      <c r="Q15" s="20">
        <f t="shared" si="2"/>
        <v>1979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>
        <f t="shared" si="5"/>
        <v>1</v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 t="s">
        <v>133</v>
      </c>
      <c r="B16" s="21" t="s">
        <v>75</v>
      </c>
      <c r="C16" s="100" t="s">
        <v>145</v>
      </c>
      <c r="D16" s="21"/>
      <c r="E16" s="20">
        <v>1</v>
      </c>
      <c r="F16" s="80" t="s">
        <v>135</v>
      </c>
      <c r="G16" s="37">
        <v>29372</v>
      </c>
      <c r="H16" s="103">
        <v>29373</v>
      </c>
      <c r="I16" s="54">
        <v>1</v>
      </c>
      <c r="J16" s="37"/>
      <c r="K16" s="56"/>
      <c r="L16" s="51">
        <v>1</v>
      </c>
      <c r="M16" s="47"/>
      <c r="N16" s="89" t="s">
        <v>273</v>
      </c>
      <c r="O16" s="20">
        <f t="shared" si="0"/>
        <v>3</v>
      </c>
      <c r="P16" s="20">
        <f t="shared" si="1"/>
        <v>5</v>
      </c>
      <c r="Q16" s="20">
        <f t="shared" si="2"/>
        <v>1980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>
        <f t="shared" si="6"/>
        <v>1</v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133</v>
      </c>
      <c r="B17" s="21" t="s">
        <v>75</v>
      </c>
      <c r="C17" s="100" t="s">
        <v>145</v>
      </c>
      <c r="D17" s="21"/>
      <c r="E17" s="20">
        <v>1</v>
      </c>
      <c r="F17" s="80" t="s">
        <v>135</v>
      </c>
      <c r="G17" s="37">
        <v>29439</v>
      </c>
      <c r="H17" s="103">
        <v>29450</v>
      </c>
      <c r="I17" s="54">
        <v>1</v>
      </c>
      <c r="J17" s="37" t="s">
        <v>274</v>
      </c>
      <c r="K17" s="56"/>
      <c r="L17" s="51">
        <v>1</v>
      </c>
      <c r="M17" s="47"/>
      <c r="N17" s="89" t="s">
        <v>273</v>
      </c>
      <c r="O17" s="20">
        <f t="shared" si="0"/>
        <v>1</v>
      </c>
      <c r="P17" s="20">
        <f t="shared" si="1"/>
        <v>8</v>
      </c>
      <c r="Q17" s="20">
        <f t="shared" si="2"/>
        <v>1980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>
        <f t="shared" si="6"/>
        <v>1</v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 t="s">
        <v>133</v>
      </c>
      <c r="B18" s="21" t="s">
        <v>79</v>
      </c>
      <c r="C18" s="100" t="s">
        <v>253</v>
      </c>
      <c r="D18" s="21" t="s">
        <v>231</v>
      </c>
      <c r="E18" s="20">
        <v>1</v>
      </c>
      <c r="F18" s="80" t="s">
        <v>135</v>
      </c>
      <c r="G18" s="37">
        <v>29498</v>
      </c>
      <c r="H18" s="103">
        <v>29505</v>
      </c>
      <c r="I18" s="54">
        <v>1</v>
      </c>
      <c r="J18" s="37"/>
      <c r="K18" s="56"/>
      <c r="L18" s="51">
        <v>1</v>
      </c>
      <c r="M18" s="47"/>
      <c r="N18" s="89" t="s">
        <v>273</v>
      </c>
      <c r="O18" s="20">
        <f t="shared" si="0"/>
        <v>1</v>
      </c>
      <c r="P18" s="20">
        <f t="shared" si="1"/>
        <v>10</v>
      </c>
      <c r="Q18" s="20">
        <f t="shared" si="2"/>
        <v>1980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>
        <f t="shared" si="6"/>
        <v>1</v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 t="s">
        <v>133</v>
      </c>
      <c r="B19" s="21" t="s">
        <v>72</v>
      </c>
      <c r="C19" s="101" t="s">
        <v>313</v>
      </c>
      <c r="D19" s="21" t="s">
        <v>50</v>
      </c>
      <c r="E19" s="20">
        <v>1</v>
      </c>
      <c r="F19" s="80" t="s">
        <v>135</v>
      </c>
      <c r="G19" s="37">
        <v>29501</v>
      </c>
      <c r="H19" s="103">
        <v>29504</v>
      </c>
      <c r="I19" s="54">
        <v>1</v>
      </c>
      <c r="J19" s="37"/>
      <c r="K19" s="56"/>
      <c r="L19" s="51">
        <v>1</v>
      </c>
      <c r="M19" s="47"/>
      <c r="N19" s="89" t="s">
        <v>273</v>
      </c>
      <c r="O19" s="20">
        <f t="shared" si="0"/>
        <v>1</v>
      </c>
      <c r="P19" s="20">
        <f t="shared" si="1"/>
        <v>10</v>
      </c>
      <c r="Q19" s="20">
        <f t="shared" si="2"/>
        <v>1980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>
        <f t="shared" si="6"/>
        <v>1</v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 t="s">
        <v>133</v>
      </c>
      <c r="B20" s="21" t="s">
        <v>81</v>
      </c>
      <c r="C20" s="21" t="s">
        <v>146</v>
      </c>
      <c r="D20" s="21" t="s">
        <v>166</v>
      </c>
      <c r="E20" s="20">
        <v>1</v>
      </c>
      <c r="F20" s="80" t="s">
        <v>147</v>
      </c>
      <c r="G20" s="37">
        <v>29823</v>
      </c>
      <c r="H20" s="103">
        <v>29828</v>
      </c>
      <c r="I20" s="54">
        <v>1</v>
      </c>
      <c r="J20" s="37"/>
      <c r="K20" s="56"/>
      <c r="L20" s="51">
        <v>1</v>
      </c>
      <c r="M20" s="47"/>
      <c r="N20" s="89" t="s">
        <v>273</v>
      </c>
      <c r="O20" s="20">
        <f t="shared" si="0"/>
        <v>3</v>
      </c>
      <c r="P20" s="20">
        <f t="shared" si="1"/>
        <v>8</v>
      </c>
      <c r="Q20" s="20">
        <f t="shared" si="2"/>
        <v>1981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>
        <f t="shared" si="7"/>
        <v>1</v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 t="s">
        <v>133</v>
      </c>
      <c r="B21" s="21" t="s">
        <v>75</v>
      </c>
      <c r="C21" s="21" t="s">
        <v>148</v>
      </c>
      <c r="D21" s="21"/>
      <c r="E21" s="20">
        <v>1</v>
      </c>
      <c r="F21" s="80" t="s">
        <v>147</v>
      </c>
      <c r="G21" s="37">
        <v>30540</v>
      </c>
      <c r="H21" s="103">
        <v>30542</v>
      </c>
      <c r="I21" s="54">
        <v>1</v>
      </c>
      <c r="J21" s="37"/>
      <c r="K21" s="56"/>
      <c r="L21" s="51">
        <v>1</v>
      </c>
      <c r="M21" s="47"/>
      <c r="N21" s="89" t="s">
        <v>273</v>
      </c>
      <c r="O21" s="20">
        <f t="shared" si="0"/>
        <v>2</v>
      </c>
      <c r="P21" s="20">
        <f t="shared" si="1"/>
        <v>8</v>
      </c>
      <c r="Q21" s="20">
        <f t="shared" si="2"/>
        <v>1983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>
        <f t="shared" si="9"/>
        <v>1</v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 t="s">
        <v>133</v>
      </c>
      <c r="B22" s="21" t="s">
        <v>75</v>
      </c>
      <c r="C22" s="21" t="s">
        <v>148</v>
      </c>
      <c r="D22" s="21"/>
      <c r="E22" s="20">
        <v>1</v>
      </c>
      <c r="F22" s="80" t="s">
        <v>147</v>
      </c>
      <c r="G22" s="37">
        <v>30541</v>
      </c>
      <c r="H22" s="103">
        <v>30542</v>
      </c>
      <c r="I22" s="54">
        <v>1</v>
      </c>
      <c r="J22" s="37"/>
      <c r="K22" s="56"/>
      <c r="L22" s="51">
        <v>1</v>
      </c>
      <c r="M22" s="47"/>
      <c r="N22" s="89" t="s">
        <v>273</v>
      </c>
      <c r="O22" s="20">
        <f t="shared" si="0"/>
        <v>2</v>
      </c>
      <c r="P22" s="20">
        <f t="shared" si="1"/>
        <v>8</v>
      </c>
      <c r="Q22" s="20">
        <f t="shared" si="2"/>
        <v>1983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>
        <f t="shared" si="9"/>
        <v>1</v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 t="s">
        <v>133</v>
      </c>
      <c r="B23" s="21" t="s">
        <v>67</v>
      </c>
      <c r="C23" s="21" t="s">
        <v>149</v>
      </c>
      <c r="D23" s="21"/>
      <c r="E23" s="20">
        <v>1</v>
      </c>
      <c r="F23" s="80" t="s">
        <v>147</v>
      </c>
      <c r="G23" s="37">
        <v>30588</v>
      </c>
      <c r="H23" s="103"/>
      <c r="I23" s="54">
        <v>1</v>
      </c>
      <c r="J23" s="37"/>
      <c r="K23" s="56"/>
      <c r="L23" s="51">
        <v>1</v>
      </c>
      <c r="M23" s="47"/>
      <c r="N23" s="89" t="s">
        <v>273</v>
      </c>
      <c r="O23" s="20">
        <f t="shared" si="0"/>
        <v>3</v>
      </c>
      <c r="P23" s="20">
        <f t="shared" si="1"/>
        <v>9</v>
      </c>
      <c r="Q23" s="20">
        <f t="shared" si="2"/>
        <v>1983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>
        <f t="shared" si="9"/>
        <v>1</v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 t="s">
        <v>133</v>
      </c>
      <c r="B24" s="21" t="s">
        <v>78</v>
      </c>
      <c r="C24" s="21" t="s">
        <v>150</v>
      </c>
      <c r="D24" s="21" t="s">
        <v>166</v>
      </c>
      <c r="E24" s="20">
        <v>1</v>
      </c>
      <c r="F24" s="80" t="s">
        <v>217</v>
      </c>
      <c r="G24" s="37">
        <v>30600</v>
      </c>
      <c r="H24" s="103"/>
      <c r="I24" s="54">
        <v>1</v>
      </c>
      <c r="J24" s="37"/>
      <c r="K24" s="56"/>
      <c r="L24" s="51">
        <v>1</v>
      </c>
      <c r="M24" s="47"/>
      <c r="N24" s="89" t="s">
        <v>273</v>
      </c>
      <c r="O24" s="20">
        <f t="shared" si="0"/>
        <v>2</v>
      </c>
      <c r="P24" s="20">
        <f t="shared" si="1"/>
        <v>10</v>
      </c>
      <c r="Q24" s="20">
        <f t="shared" si="2"/>
        <v>1983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>
        <f t="shared" si="9"/>
        <v>1</v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 t="s">
        <v>133</v>
      </c>
      <c r="B25" s="21" t="s">
        <v>69</v>
      </c>
      <c r="C25" s="21" t="s">
        <v>151</v>
      </c>
      <c r="D25" s="21"/>
      <c r="E25" s="20">
        <v>1</v>
      </c>
      <c r="F25" s="80" t="s">
        <v>147</v>
      </c>
      <c r="G25" s="37">
        <v>30897</v>
      </c>
      <c r="H25" s="103">
        <v>30899</v>
      </c>
      <c r="I25" s="54">
        <v>1</v>
      </c>
      <c r="J25" s="37"/>
      <c r="K25" s="56"/>
      <c r="L25" s="51">
        <v>1</v>
      </c>
      <c r="M25" s="47"/>
      <c r="N25" s="89" t="s">
        <v>273</v>
      </c>
      <c r="O25" s="20">
        <f t="shared" si="0"/>
        <v>1</v>
      </c>
      <c r="P25" s="20">
        <f t="shared" si="1"/>
        <v>8</v>
      </c>
      <c r="Q25" s="20">
        <f t="shared" si="2"/>
        <v>1984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>
        <f t="shared" si="10"/>
        <v>1</v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 t="s">
        <v>133</v>
      </c>
      <c r="B26" s="21" t="s">
        <v>77</v>
      </c>
      <c r="C26" s="21" t="s">
        <v>152</v>
      </c>
      <c r="D26" s="21"/>
      <c r="E26" s="20">
        <v>1</v>
      </c>
      <c r="F26" s="80" t="s">
        <v>147</v>
      </c>
      <c r="G26" s="37">
        <v>31290</v>
      </c>
      <c r="H26" s="103"/>
      <c r="I26" s="54">
        <v>1</v>
      </c>
      <c r="J26" s="37"/>
      <c r="K26" s="56"/>
      <c r="L26" s="51">
        <v>1</v>
      </c>
      <c r="M26" s="47"/>
      <c r="N26" s="89" t="s">
        <v>273</v>
      </c>
      <c r="O26" s="20">
        <f t="shared" si="0"/>
        <v>3</v>
      </c>
      <c r="P26" s="20">
        <f t="shared" si="1"/>
        <v>8</v>
      </c>
      <c r="Q26" s="20">
        <f t="shared" si="2"/>
        <v>1985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>
        <f t="shared" si="11"/>
        <v>1</v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 t="s">
        <v>133</v>
      </c>
      <c r="B27" s="21" t="s">
        <v>77</v>
      </c>
      <c r="C27" s="21" t="s">
        <v>153</v>
      </c>
      <c r="D27" s="21"/>
      <c r="E27" s="20">
        <v>1</v>
      </c>
      <c r="F27" s="80" t="s">
        <v>135</v>
      </c>
      <c r="G27" s="37">
        <v>31302</v>
      </c>
      <c r="H27" s="103">
        <v>31303</v>
      </c>
      <c r="I27" s="54">
        <v>1</v>
      </c>
      <c r="J27" s="37"/>
      <c r="K27" s="56"/>
      <c r="L27" s="51">
        <v>1</v>
      </c>
      <c r="M27" s="47"/>
      <c r="N27" s="89" t="s">
        <v>273</v>
      </c>
      <c r="O27" s="20">
        <f t="shared" si="0"/>
        <v>2</v>
      </c>
      <c r="P27" s="20">
        <f t="shared" si="1"/>
        <v>9</v>
      </c>
      <c r="Q27" s="20">
        <f t="shared" si="2"/>
        <v>1985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>
        <f t="shared" si="11"/>
        <v>1</v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 t="s">
        <v>133</v>
      </c>
      <c r="B28" s="21" t="s">
        <v>79</v>
      </c>
      <c r="C28" s="21" t="s">
        <v>247</v>
      </c>
      <c r="D28" s="21" t="s">
        <v>159</v>
      </c>
      <c r="E28" s="20">
        <v>1</v>
      </c>
      <c r="F28" s="80" t="s">
        <v>217</v>
      </c>
      <c r="G28" s="37">
        <v>31694</v>
      </c>
      <c r="H28" s="103"/>
      <c r="I28" s="54">
        <v>1</v>
      </c>
      <c r="J28" s="37"/>
      <c r="K28" s="56"/>
      <c r="L28" s="51">
        <v>1</v>
      </c>
      <c r="M28" s="47"/>
      <c r="N28" s="89" t="s">
        <v>273</v>
      </c>
      <c r="O28" s="20">
        <f t="shared" si="0"/>
        <v>1</v>
      </c>
      <c r="P28" s="20">
        <f t="shared" si="1"/>
        <v>10</v>
      </c>
      <c r="Q28" s="20">
        <f t="shared" si="2"/>
        <v>1986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>
        <f t="shared" si="12"/>
        <v>1</v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 t="s">
        <v>133</v>
      </c>
      <c r="B29" s="21" t="s">
        <v>78</v>
      </c>
      <c r="C29" s="21" t="s">
        <v>138</v>
      </c>
      <c r="D29" s="21"/>
      <c r="E29" s="20">
        <v>1</v>
      </c>
      <c r="F29" s="80" t="s">
        <v>147</v>
      </c>
      <c r="G29" s="37">
        <v>32407</v>
      </c>
      <c r="H29" s="103"/>
      <c r="I29" s="54">
        <v>1</v>
      </c>
      <c r="J29" s="37"/>
      <c r="K29" s="56"/>
      <c r="L29" s="51">
        <v>1</v>
      </c>
      <c r="M29" s="47"/>
      <c r="N29" s="89" t="s">
        <v>273</v>
      </c>
      <c r="O29" s="20">
        <f t="shared" si="0"/>
        <v>3</v>
      </c>
      <c r="P29" s="20">
        <f t="shared" si="1"/>
        <v>9</v>
      </c>
      <c r="Q29" s="20">
        <f t="shared" si="2"/>
        <v>1988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>
        <f t="shared" si="14"/>
        <v>1</v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 t="s">
        <v>133</v>
      </c>
      <c r="B30" s="21" t="s">
        <v>67</v>
      </c>
      <c r="C30" s="21" t="s">
        <v>154</v>
      </c>
      <c r="D30" s="21"/>
      <c r="E30" s="20">
        <v>1</v>
      </c>
      <c r="F30" s="80" t="s">
        <v>147</v>
      </c>
      <c r="G30" s="37">
        <v>32719</v>
      </c>
      <c r="H30" s="103">
        <v>32725</v>
      </c>
      <c r="I30" s="54">
        <v>1</v>
      </c>
      <c r="J30" s="37"/>
      <c r="K30" s="56"/>
      <c r="L30" s="51">
        <v>1</v>
      </c>
      <c r="M30" s="47"/>
      <c r="N30" s="89" t="s">
        <v>273</v>
      </c>
      <c r="O30" s="20">
        <f t="shared" si="0"/>
        <v>3</v>
      </c>
      <c r="P30" s="20">
        <f t="shared" si="1"/>
        <v>7</v>
      </c>
      <c r="Q30" s="20">
        <f t="shared" si="2"/>
        <v>1989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>
        <f t="shared" si="15"/>
        <v>1</v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 t="s">
        <v>133</v>
      </c>
      <c r="B31" s="21" t="s">
        <v>78</v>
      </c>
      <c r="C31" s="21" t="s">
        <v>138</v>
      </c>
      <c r="D31" s="21"/>
      <c r="E31" s="20">
        <v>1</v>
      </c>
      <c r="F31" s="80" t="s">
        <v>147</v>
      </c>
      <c r="G31" s="37">
        <v>33130</v>
      </c>
      <c r="H31" s="103"/>
      <c r="I31" s="54">
        <v>1</v>
      </c>
      <c r="J31" s="37"/>
      <c r="K31" s="56"/>
      <c r="L31" s="51">
        <v>1</v>
      </c>
      <c r="M31" s="47"/>
      <c r="N31" s="89" t="s">
        <v>273</v>
      </c>
      <c r="O31" s="20">
        <f t="shared" si="0"/>
        <v>2</v>
      </c>
      <c r="P31" s="20">
        <f t="shared" si="1"/>
        <v>9</v>
      </c>
      <c r="Q31" s="20">
        <f t="shared" si="2"/>
        <v>1990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>
        <f t="shared" si="16"/>
        <v>1</v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 t="s">
        <v>133</v>
      </c>
      <c r="B32" s="21" t="s">
        <v>79</v>
      </c>
      <c r="C32" s="21" t="s">
        <v>226</v>
      </c>
      <c r="D32" s="21" t="s">
        <v>231</v>
      </c>
      <c r="E32" s="20">
        <v>1</v>
      </c>
      <c r="F32" s="80" t="s">
        <v>217</v>
      </c>
      <c r="G32" s="37">
        <v>33512</v>
      </c>
      <c r="H32" s="103">
        <v>33514</v>
      </c>
      <c r="I32" s="54">
        <v>1</v>
      </c>
      <c r="J32" s="37"/>
      <c r="K32" s="56"/>
      <c r="L32" s="51">
        <v>1</v>
      </c>
      <c r="M32" s="47"/>
      <c r="N32" s="89" t="s">
        <v>273</v>
      </c>
      <c r="O32" s="20">
        <f t="shared" si="0"/>
        <v>1</v>
      </c>
      <c r="P32" s="20">
        <f t="shared" si="1"/>
        <v>10</v>
      </c>
      <c r="Q32" s="20">
        <f t="shared" si="2"/>
        <v>1991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>
        <f t="shared" si="17"/>
        <v>1</v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 t="s">
        <v>133</v>
      </c>
      <c r="B33" s="21" t="s">
        <v>77</v>
      </c>
      <c r="C33" s="21" t="s">
        <v>155</v>
      </c>
      <c r="D33" s="21"/>
      <c r="E33" s="20">
        <v>1</v>
      </c>
      <c r="F33" s="80" t="s">
        <v>147</v>
      </c>
      <c r="G33" s="37">
        <v>34154</v>
      </c>
      <c r="H33" s="103">
        <v>34155</v>
      </c>
      <c r="I33" s="54">
        <v>1</v>
      </c>
      <c r="J33" s="37"/>
      <c r="K33" s="56"/>
      <c r="L33" s="51">
        <v>1</v>
      </c>
      <c r="M33" s="47"/>
      <c r="N33" s="89" t="s">
        <v>273</v>
      </c>
      <c r="O33" s="20">
        <f t="shared" si="0"/>
        <v>1</v>
      </c>
      <c r="P33" s="20">
        <f t="shared" si="1"/>
        <v>7</v>
      </c>
      <c r="Q33" s="20">
        <f t="shared" si="2"/>
        <v>1993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>
        <f t="shared" si="19"/>
        <v>1</v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 t="s">
        <v>133</v>
      </c>
      <c r="B34" s="21" t="s">
        <v>81</v>
      </c>
      <c r="C34" s="21" t="s">
        <v>146</v>
      </c>
      <c r="D34" s="21" t="s">
        <v>166</v>
      </c>
      <c r="E34" s="20">
        <v>1</v>
      </c>
      <c r="F34" s="80" t="s">
        <v>147</v>
      </c>
      <c r="G34" s="37">
        <v>34181</v>
      </c>
      <c r="H34" s="103">
        <v>34183</v>
      </c>
      <c r="I34" s="54">
        <v>1</v>
      </c>
      <c r="J34" s="37"/>
      <c r="K34" s="56"/>
      <c r="L34" s="51">
        <v>1</v>
      </c>
      <c r="M34" s="47"/>
      <c r="N34" s="89" t="s">
        <v>273</v>
      </c>
      <c r="O34" s="20">
        <f t="shared" si="0"/>
        <v>3</v>
      </c>
      <c r="P34" s="20">
        <f t="shared" si="1"/>
        <v>7</v>
      </c>
      <c r="Q34" s="20">
        <f t="shared" si="2"/>
        <v>1993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65" si="32">IF(Q34=1977,IF($E34=0,"",$E34),"")</f>
        <v/>
      </c>
      <c r="DD34" s="23" t="str">
        <f t="shared" ref="DD34:DD65" si="33">IF(Q34=1978,IF($E34=0,"",$E34),"")</f>
        <v/>
      </c>
      <c r="DE34" s="23" t="str">
        <f t="shared" ref="DE34:DE65" si="34">IF(Q34=1979,IF($E34=0,"",$E34),"")</f>
        <v/>
      </c>
      <c r="DF34" s="23" t="str">
        <f t="shared" ref="DF34:DF65" si="35">IF(Q34=1980,IF($E34=0,"",$E34),"")</f>
        <v/>
      </c>
      <c r="DG34" s="23" t="str">
        <f t="shared" ref="DG34:DG65" si="36">IF(Q34=1981,IF($E34=0,"",$E34),"")</f>
        <v/>
      </c>
      <c r="DH34" s="23" t="str">
        <f t="shared" ref="DH34:DH65" si="37">IF(Q34=1982,IF($E34=0,"",$E34),"")</f>
        <v/>
      </c>
      <c r="DI34" s="23" t="str">
        <f t="shared" ref="DI34:DI65" si="38">IF(Q34=1983,IF($E34=0,"",$E34),"")</f>
        <v/>
      </c>
      <c r="DJ34" s="23" t="str">
        <f t="shared" ref="DJ34:DJ65" si="39">IF(Q34=1984,IF($E34=0,"",$E34),"")</f>
        <v/>
      </c>
      <c r="DK34" s="23" t="str">
        <f t="shared" ref="DK34:DK65" si="40">IF(Q34=1985,IF($E34=0,"",$E34),"")</f>
        <v/>
      </c>
      <c r="DL34" s="23" t="str">
        <f t="shared" ref="DL34:DL65" si="41">IF(Q34=1986,IF($E34=0,"",$E34),"")</f>
        <v/>
      </c>
      <c r="DM34" s="23" t="str">
        <f t="shared" ref="DM34:DM65" si="42">IF(Q34=1987,IF($E34=0,"",$E34),"")</f>
        <v/>
      </c>
      <c r="DN34" s="23" t="str">
        <f t="shared" ref="DN34:DN65" si="43">IF(Q34=1988,IF($E34=0,"",$E34),"")</f>
        <v/>
      </c>
      <c r="DO34" s="23" t="str">
        <f t="shared" ref="DO34:DO65" si="44">IF(Q34=1989,IF($E34=0,"",$E34),"")</f>
        <v/>
      </c>
      <c r="DP34" s="23" t="str">
        <f t="shared" ref="DP34:DP65" si="45">IF(Q34=1990,IF($E34=0,"",$E34),"")</f>
        <v/>
      </c>
      <c r="DQ34" s="23" t="str">
        <f t="shared" ref="DQ34:DQ65" si="46">IF(Q34=1991,IF($E34=0,"",$E34),"")</f>
        <v/>
      </c>
      <c r="DR34" s="23" t="str">
        <f t="shared" ref="DR34:DR65" si="47">IF(Q34=1992,IF($E34=0,"",$E34),"")</f>
        <v/>
      </c>
      <c r="DS34" s="23">
        <f t="shared" ref="DS34:DS65" si="48">IF(Q34=1993,IF($E34=0,"",$E34),"")</f>
        <v>1</v>
      </c>
      <c r="DT34" s="23" t="str">
        <f t="shared" ref="DT34:DT65" si="49">IF(Q34=1994,IF($E34=0,"",$E34),"")</f>
        <v/>
      </c>
      <c r="DU34" s="23" t="str">
        <f t="shared" ref="DU34:DU65" si="50">IF(Q34=1995,IF($E34=0,"",$E34),"")</f>
        <v/>
      </c>
      <c r="DV34" s="23" t="str">
        <f t="shared" ref="DV34:DV65" si="51">IF(Q34=1996,IF($E34=0,"",$E34),"")</f>
        <v/>
      </c>
      <c r="DW34" s="23" t="str">
        <f t="shared" ref="DW34:DW65" si="52">IF(Q34=1997,IF($E34=0,"",$E34),"")</f>
        <v/>
      </c>
      <c r="DX34" s="23" t="str">
        <f t="shared" ref="DX34:DX65" si="53">IF(Q34=1998,IF($E34=0,"",$E34),"")</f>
        <v/>
      </c>
      <c r="DY34" s="23" t="str">
        <f t="shared" ref="DY34:DY65" si="54">IF(Q34=1999,IF($E34=0,"",$E34),"")</f>
        <v/>
      </c>
      <c r="DZ34" s="23" t="str">
        <f t="shared" ref="DZ34:DZ65" si="55">IF(Q34=2000,IF($E34=0,"",$E34),"")</f>
        <v/>
      </c>
      <c r="EA34" s="23" t="str">
        <f t="shared" ref="EA34:EA65" si="56">IF(Q34=2001,IF($E34=0,"",$E34),"")</f>
        <v/>
      </c>
      <c r="EB34" s="23" t="str">
        <f t="shared" ref="EB34:EB65" si="57">IF(Q34=2002,IF($E34=0,"",$E34),"")</f>
        <v/>
      </c>
      <c r="EC34" s="23" t="str">
        <f t="shared" ref="EC34:EC65" si="58">IF(Q34=2003,IF($E34=0,"",$E34),"")</f>
        <v/>
      </c>
      <c r="ED34" s="23" t="str">
        <f t="shared" ref="ED34:ED65" si="59">IF(Q34=2004,IF($E34=0,"",$E34),"")</f>
        <v/>
      </c>
      <c r="EE34" s="23" t="str">
        <f t="shared" ref="EE34:EE65" si="60">IF(Q34=2005,IF($E34=0,"",$E34),"")</f>
        <v/>
      </c>
    </row>
    <row r="35" spans="1:135" ht="11.25" customHeight="1">
      <c r="A35" s="21" t="s">
        <v>133</v>
      </c>
      <c r="B35" s="21" t="s">
        <v>67</v>
      </c>
      <c r="C35" s="21" t="s">
        <v>154</v>
      </c>
      <c r="D35" s="21"/>
      <c r="E35" s="20">
        <v>1</v>
      </c>
      <c r="F35" s="80" t="s">
        <v>147</v>
      </c>
      <c r="G35" s="37">
        <v>34573</v>
      </c>
      <c r="H35" s="103">
        <v>34575</v>
      </c>
      <c r="I35" s="54">
        <v>1</v>
      </c>
      <c r="J35" s="37"/>
      <c r="K35" s="56"/>
      <c r="L35" s="51">
        <v>1</v>
      </c>
      <c r="M35" s="47"/>
      <c r="N35" s="89" t="s">
        <v>273</v>
      </c>
      <c r="O35" s="20">
        <f t="shared" si="0"/>
        <v>3</v>
      </c>
      <c r="P35" s="20">
        <f t="shared" si="1"/>
        <v>8</v>
      </c>
      <c r="Q35" s="20">
        <f t="shared" si="2"/>
        <v>1994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 t="str">
        <f t="shared" si="45"/>
        <v/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>
        <f t="shared" si="49"/>
        <v>1</v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133</v>
      </c>
      <c r="B36" s="21" t="s">
        <v>67</v>
      </c>
      <c r="C36" s="21" t="s">
        <v>156</v>
      </c>
      <c r="D36" s="21"/>
      <c r="E36" s="20">
        <v>1</v>
      </c>
      <c r="F36" s="80" t="s">
        <v>147</v>
      </c>
      <c r="G36" s="37">
        <v>34594</v>
      </c>
      <c r="H36" s="103"/>
      <c r="I36" s="54">
        <v>1</v>
      </c>
      <c r="J36" s="37"/>
      <c r="K36" s="56"/>
      <c r="L36" s="51">
        <v>1</v>
      </c>
      <c r="M36" s="47"/>
      <c r="N36" s="89" t="s">
        <v>273</v>
      </c>
      <c r="O36" s="20">
        <f t="shared" si="0"/>
        <v>2</v>
      </c>
      <c r="P36" s="20">
        <f t="shared" si="1"/>
        <v>9</v>
      </c>
      <c r="Q36" s="20">
        <f t="shared" si="2"/>
        <v>1994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>
        <f t="shared" si="49"/>
        <v>1</v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133</v>
      </c>
      <c r="B37" s="21" t="s">
        <v>77</v>
      </c>
      <c r="C37" s="21" t="s">
        <v>161</v>
      </c>
      <c r="D37" s="21" t="s">
        <v>241</v>
      </c>
      <c r="E37" s="20">
        <v>1</v>
      </c>
      <c r="F37" s="80" t="s">
        <v>147</v>
      </c>
      <c r="G37" s="37">
        <v>34910</v>
      </c>
      <c r="H37" s="103">
        <v>34912</v>
      </c>
      <c r="I37" s="54">
        <v>1</v>
      </c>
      <c r="J37" s="37"/>
      <c r="K37" s="56"/>
      <c r="L37" s="51">
        <v>1</v>
      </c>
      <c r="M37" s="47"/>
      <c r="N37" s="89" t="s">
        <v>273</v>
      </c>
      <c r="O37" s="20">
        <f t="shared" si="0"/>
        <v>3</v>
      </c>
      <c r="P37" s="20">
        <f t="shared" si="1"/>
        <v>7</v>
      </c>
      <c r="Q37" s="20">
        <f t="shared" si="2"/>
        <v>1995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DC37" s="23" t="str">
        <f t="shared" si="32"/>
        <v/>
      </c>
      <c r="DD37" s="23" t="str">
        <f t="shared" si="33"/>
        <v/>
      </c>
      <c r="DE37" s="23" t="str">
        <f t="shared" si="34"/>
        <v/>
      </c>
      <c r="DF37" s="23" t="str">
        <f t="shared" si="35"/>
        <v/>
      </c>
      <c r="DG37" s="23" t="str">
        <f t="shared" si="36"/>
        <v/>
      </c>
      <c r="DH37" s="23" t="str">
        <f t="shared" si="37"/>
        <v/>
      </c>
      <c r="DI37" s="23" t="str">
        <f t="shared" si="38"/>
        <v/>
      </c>
      <c r="DJ37" s="23" t="str">
        <f t="shared" si="39"/>
        <v/>
      </c>
      <c r="DK37" s="23" t="str">
        <f t="shared" si="40"/>
        <v/>
      </c>
      <c r="DL37" s="23" t="str">
        <f t="shared" si="41"/>
        <v/>
      </c>
      <c r="DM37" s="23" t="str">
        <f t="shared" si="42"/>
        <v/>
      </c>
      <c r="DN37" s="23" t="str">
        <f t="shared" si="43"/>
        <v/>
      </c>
      <c r="DO37" s="23" t="str">
        <f t="shared" si="44"/>
        <v/>
      </c>
      <c r="DP37" s="23" t="str">
        <f t="shared" si="45"/>
        <v/>
      </c>
      <c r="DQ37" s="23" t="str">
        <f t="shared" si="46"/>
        <v/>
      </c>
      <c r="DR37" s="23" t="str">
        <f t="shared" si="47"/>
        <v/>
      </c>
      <c r="DS37" s="23" t="str">
        <f t="shared" si="48"/>
        <v/>
      </c>
      <c r="DT37" s="23" t="str">
        <f t="shared" si="49"/>
        <v/>
      </c>
      <c r="DU37" s="23">
        <f t="shared" si="50"/>
        <v>1</v>
      </c>
      <c r="DV37" s="23" t="str">
        <f t="shared" si="51"/>
        <v/>
      </c>
      <c r="DW37" s="23" t="str">
        <f t="shared" si="52"/>
        <v/>
      </c>
      <c r="DX37" s="23" t="str">
        <f t="shared" si="53"/>
        <v/>
      </c>
      <c r="DY37" s="23" t="str">
        <f t="shared" si="54"/>
        <v/>
      </c>
      <c r="DZ37" s="23" t="str">
        <f t="shared" si="55"/>
        <v/>
      </c>
      <c r="EA37" s="23" t="str">
        <f t="shared" si="56"/>
        <v/>
      </c>
      <c r="EB37" s="23" t="str">
        <f t="shared" si="57"/>
        <v/>
      </c>
      <c r="EC37" s="23" t="str">
        <f t="shared" si="58"/>
        <v/>
      </c>
      <c r="ED37" s="23" t="str">
        <f t="shared" si="59"/>
        <v/>
      </c>
      <c r="EE37" s="23" t="str">
        <f t="shared" si="60"/>
        <v/>
      </c>
    </row>
    <row r="38" spans="1:135" ht="11.25" customHeight="1">
      <c r="A38" s="21" t="s">
        <v>133</v>
      </c>
      <c r="B38" s="21" t="s">
        <v>75</v>
      </c>
      <c r="C38" s="21" t="s">
        <v>148</v>
      </c>
      <c r="D38" s="21"/>
      <c r="E38" s="20">
        <v>1</v>
      </c>
      <c r="F38" s="80" t="s">
        <v>147</v>
      </c>
      <c r="G38" s="37">
        <v>34996</v>
      </c>
      <c r="H38" s="103">
        <v>35000</v>
      </c>
      <c r="I38" s="54">
        <v>1</v>
      </c>
      <c r="J38" s="37"/>
      <c r="K38" s="56"/>
      <c r="L38" s="51">
        <v>1</v>
      </c>
      <c r="M38" s="47"/>
      <c r="N38" s="89" t="s">
        <v>273</v>
      </c>
      <c r="O38" s="20">
        <f t="shared" si="0"/>
        <v>3</v>
      </c>
      <c r="P38" s="20">
        <f t="shared" si="1"/>
        <v>10</v>
      </c>
      <c r="Q38" s="20">
        <f t="shared" si="2"/>
        <v>1995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DC38" s="23" t="str">
        <f t="shared" si="32"/>
        <v/>
      </c>
      <c r="DD38" s="23" t="str">
        <f t="shared" si="33"/>
        <v/>
      </c>
      <c r="DE38" s="23" t="str">
        <f t="shared" si="34"/>
        <v/>
      </c>
      <c r="DF38" s="23" t="str">
        <f t="shared" si="35"/>
        <v/>
      </c>
      <c r="DG38" s="23" t="str">
        <f t="shared" si="36"/>
        <v/>
      </c>
      <c r="DH38" s="23" t="str">
        <f t="shared" si="37"/>
        <v/>
      </c>
      <c r="DI38" s="23" t="str">
        <f t="shared" si="38"/>
        <v/>
      </c>
      <c r="DJ38" s="23" t="str">
        <f t="shared" si="39"/>
        <v/>
      </c>
      <c r="DK38" s="23" t="str">
        <f t="shared" si="40"/>
        <v/>
      </c>
      <c r="DL38" s="23" t="str">
        <f t="shared" si="41"/>
        <v/>
      </c>
      <c r="DM38" s="23" t="str">
        <f t="shared" si="42"/>
        <v/>
      </c>
      <c r="DN38" s="23" t="str">
        <f t="shared" si="43"/>
        <v/>
      </c>
      <c r="DO38" s="23" t="str">
        <f t="shared" si="44"/>
        <v/>
      </c>
      <c r="DP38" s="23" t="str">
        <f t="shared" si="45"/>
        <v/>
      </c>
      <c r="DQ38" s="23" t="str">
        <f t="shared" si="46"/>
        <v/>
      </c>
      <c r="DR38" s="23" t="str">
        <f t="shared" si="47"/>
        <v/>
      </c>
      <c r="DS38" s="23" t="str">
        <f t="shared" si="48"/>
        <v/>
      </c>
      <c r="DT38" s="23" t="str">
        <f t="shared" si="49"/>
        <v/>
      </c>
      <c r="DU38" s="23">
        <f t="shared" si="50"/>
        <v>1</v>
      </c>
      <c r="DV38" s="23" t="str">
        <f t="shared" si="51"/>
        <v/>
      </c>
      <c r="DW38" s="23" t="str">
        <f t="shared" si="52"/>
        <v/>
      </c>
      <c r="DX38" s="23" t="str">
        <f t="shared" si="53"/>
        <v/>
      </c>
      <c r="DY38" s="23" t="str">
        <f t="shared" si="54"/>
        <v/>
      </c>
      <c r="DZ38" s="23" t="str">
        <f t="shared" si="55"/>
        <v/>
      </c>
      <c r="EA38" s="23" t="str">
        <f t="shared" si="56"/>
        <v/>
      </c>
      <c r="EB38" s="23" t="str">
        <f t="shared" si="57"/>
        <v/>
      </c>
      <c r="EC38" s="23" t="str">
        <f t="shared" si="58"/>
        <v/>
      </c>
      <c r="ED38" s="23" t="str">
        <f t="shared" si="59"/>
        <v/>
      </c>
      <c r="EE38" s="23" t="str">
        <f t="shared" si="60"/>
        <v/>
      </c>
    </row>
    <row r="39" spans="1:135" ht="11.25" customHeight="1">
      <c r="A39" s="21" t="s">
        <v>133</v>
      </c>
      <c r="B39" s="21" t="s">
        <v>65</v>
      </c>
      <c r="C39" s="21" t="s">
        <v>157</v>
      </c>
      <c r="D39" s="21"/>
      <c r="E39" s="20">
        <v>1</v>
      </c>
      <c r="F39" s="80" t="s">
        <v>147</v>
      </c>
      <c r="G39" s="37">
        <v>35276</v>
      </c>
      <c r="H39" s="103"/>
      <c r="I39" s="54">
        <v>1</v>
      </c>
      <c r="J39" s="37"/>
      <c r="K39" s="56"/>
      <c r="L39" s="51">
        <v>1</v>
      </c>
      <c r="M39" s="47"/>
      <c r="N39" s="89" t="s">
        <v>273</v>
      </c>
      <c r="O39" s="20">
        <f t="shared" si="0"/>
        <v>3</v>
      </c>
      <c r="P39" s="20">
        <f t="shared" si="1"/>
        <v>7</v>
      </c>
      <c r="Q39" s="20">
        <f t="shared" si="2"/>
        <v>1996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DC39" s="23" t="str">
        <f t="shared" si="32"/>
        <v/>
      </c>
      <c r="DD39" s="23" t="str">
        <f t="shared" si="33"/>
        <v/>
      </c>
      <c r="DE39" s="23" t="str">
        <f t="shared" si="34"/>
        <v/>
      </c>
      <c r="DF39" s="23" t="str">
        <f t="shared" si="35"/>
        <v/>
      </c>
      <c r="DG39" s="23" t="str">
        <f t="shared" si="36"/>
        <v/>
      </c>
      <c r="DH39" s="23" t="str">
        <f t="shared" si="37"/>
        <v/>
      </c>
      <c r="DI39" s="23" t="str">
        <f t="shared" si="38"/>
        <v/>
      </c>
      <c r="DJ39" s="23" t="str">
        <f t="shared" si="39"/>
        <v/>
      </c>
      <c r="DK39" s="23" t="str">
        <f t="shared" si="40"/>
        <v/>
      </c>
      <c r="DL39" s="23" t="str">
        <f t="shared" si="41"/>
        <v/>
      </c>
      <c r="DM39" s="23" t="str">
        <f t="shared" si="42"/>
        <v/>
      </c>
      <c r="DN39" s="23" t="str">
        <f t="shared" si="43"/>
        <v/>
      </c>
      <c r="DO39" s="23" t="str">
        <f t="shared" si="44"/>
        <v/>
      </c>
      <c r="DP39" s="23" t="str">
        <f t="shared" si="45"/>
        <v/>
      </c>
      <c r="DQ39" s="23" t="str">
        <f t="shared" si="46"/>
        <v/>
      </c>
      <c r="DR39" s="23" t="str">
        <f t="shared" si="47"/>
        <v/>
      </c>
      <c r="DS39" s="23" t="str">
        <f t="shared" si="48"/>
        <v/>
      </c>
      <c r="DT39" s="23" t="str">
        <f t="shared" si="49"/>
        <v/>
      </c>
      <c r="DU39" s="23" t="str">
        <f t="shared" si="50"/>
        <v/>
      </c>
      <c r="DV39" s="23">
        <f t="shared" si="51"/>
        <v>1</v>
      </c>
      <c r="DW39" s="23" t="str">
        <f t="shared" si="52"/>
        <v/>
      </c>
      <c r="DX39" s="23" t="str">
        <f t="shared" si="53"/>
        <v/>
      </c>
      <c r="DY39" s="23" t="str">
        <f t="shared" si="54"/>
        <v/>
      </c>
      <c r="DZ39" s="23" t="str">
        <f t="shared" si="55"/>
        <v/>
      </c>
      <c r="EA39" s="23" t="str">
        <f t="shared" si="56"/>
        <v/>
      </c>
      <c r="EB39" s="23" t="str">
        <f t="shared" si="57"/>
        <v/>
      </c>
      <c r="EC39" s="23" t="str">
        <f t="shared" si="58"/>
        <v/>
      </c>
      <c r="ED39" s="23" t="str">
        <f t="shared" si="59"/>
        <v/>
      </c>
      <c r="EE39" s="23" t="str">
        <f t="shared" si="60"/>
        <v/>
      </c>
    </row>
    <row r="40" spans="1:135" ht="11.25" customHeight="1">
      <c r="A40" s="21" t="s">
        <v>133</v>
      </c>
      <c r="B40" s="21" t="s">
        <v>65</v>
      </c>
      <c r="C40" s="21" t="s">
        <v>251</v>
      </c>
      <c r="D40" s="21" t="s">
        <v>252</v>
      </c>
      <c r="E40" s="20">
        <v>1</v>
      </c>
      <c r="F40" s="80" t="s">
        <v>147</v>
      </c>
      <c r="G40" s="37">
        <v>35297</v>
      </c>
      <c r="H40" s="103">
        <v>35298</v>
      </c>
      <c r="I40" s="54">
        <v>1</v>
      </c>
      <c r="J40" s="37"/>
      <c r="K40" s="56"/>
      <c r="L40" s="51">
        <v>1</v>
      </c>
      <c r="M40" s="47"/>
      <c r="N40" s="89" t="s">
        <v>273</v>
      </c>
      <c r="O40" s="20">
        <f t="shared" si="0"/>
        <v>2</v>
      </c>
      <c r="P40" s="20">
        <f t="shared" si="1"/>
        <v>8</v>
      </c>
      <c r="Q40" s="20">
        <f t="shared" si="2"/>
        <v>1996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DC40" s="23" t="str">
        <f t="shared" si="32"/>
        <v/>
      </c>
      <c r="DD40" s="23" t="str">
        <f t="shared" si="33"/>
        <v/>
      </c>
      <c r="DE40" s="23" t="str">
        <f t="shared" si="34"/>
        <v/>
      </c>
      <c r="DF40" s="23" t="str">
        <f t="shared" si="35"/>
        <v/>
      </c>
      <c r="DG40" s="23" t="str">
        <f t="shared" si="36"/>
        <v/>
      </c>
      <c r="DH40" s="23" t="str">
        <f t="shared" si="37"/>
        <v/>
      </c>
      <c r="DI40" s="23" t="str">
        <f t="shared" si="38"/>
        <v/>
      </c>
      <c r="DJ40" s="23" t="str">
        <f t="shared" si="39"/>
        <v/>
      </c>
      <c r="DK40" s="23" t="str">
        <f t="shared" si="40"/>
        <v/>
      </c>
      <c r="DL40" s="23" t="str">
        <f t="shared" si="41"/>
        <v/>
      </c>
      <c r="DM40" s="23" t="str">
        <f t="shared" si="42"/>
        <v/>
      </c>
      <c r="DN40" s="23" t="str">
        <f t="shared" si="43"/>
        <v/>
      </c>
      <c r="DO40" s="23" t="str">
        <f t="shared" si="44"/>
        <v/>
      </c>
      <c r="DP40" s="23" t="str">
        <f t="shared" si="45"/>
        <v/>
      </c>
      <c r="DQ40" s="23" t="str">
        <f t="shared" si="46"/>
        <v/>
      </c>
      <c r="DR40" s="23" t="str">
        <f t="shared" si="47"/>
        <v/>
      </c>
      <c r="DS40" s="23" t="str">
        <f t="shared" si="48"/>
        <v/>
      </c>
      <c r="DT40" s="23" t="str">
        <f t="shared" si="49"/>
        <v/>
      </c>
      <c r="DU40" s="23" t="str">
        <f t="shared" si="50"/>
        <v/>
      </c>
      <c r="DV40" s="23">
        <f t="shared" si="51"/>
        <v>1</v>
      </c>
      <c r="DW40" s="23" t="str">
        <f t="shared" si="52"/>
        <v/>
      </c>
      <c r="DX40" s="23" t="str">
        <f t="shared" si="53"/>
        <v/>
      </c>
      <c r="DY40" s="23" t="str">
        <f t="shared" si="54"/>
        <v/>
      </c>
      <c r="DZ40" s="23" t="str">
        <f t="shared" si="55"/>
        <v/>
      </c>
      <c r="EA40" s="23" t="str">
        <f t="shared" si="56"/>
        <v/>
      </c>
      <c r="EB40" s="23" t="str">
        <f t="shared" si="57"/>
        <v/>
      </c>
      <c r="EC40" s="23" t="str">
        <f t="shared" si="58"/>
        <v/>
      </c>
      <c r="ED40" s="23" t="str">
        <f t="shared" si="59"/>
        <v/>
      </c>
      <c r="EE40" s="23" t="str">
        <f t="shared" si="60"/>
        <v/>
      </c>
    </row>
    <row r="41" spans="1:135" ht="11.25" customHeight="1">
      <c r="A41" s="21" t="s">
        <v>133</v>
      </c>
      <c r="B41" s="21" t="s">
        <v>75</v>
      </c>
      <c r="C41" s="21" t="s">
        <v>158</v>
      </c>
      <c r="D41" s="21"/>
      <c r="E41" s="20">
        <v>1</v>
      </c>
      <c r="F41" s="80" t="s">
        <v>135</v>
      </c>
      <c r="G41" s="37">
        <v>35302</v>
      </c>
      <c r="H41" s="103"/>
      <c r="I41" s="54">
        <v>1</v>
      </c>
      <c r="J41" s="37"/>
      <c r="K41" s="56"/>
      <c r="L41" s="51">
        <v>1</v>
      </c>
      <c r="M41" s="47"/>
      <c r="N41" s="89" t="s">
        <v>273</v>
      </c>
      <c r="O41" s="20">
        <f t="shared" si="0"/>
        <v>3</v>
      </c>
      <c r="P41" s="20">
        <f t="shared" si="1"/>
        <v>8</v>
      </c>
      <c r="Q41" s="20">
        <f t="shared" si="2"/>
        <v>1996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DC41" s="23" t="str">
        <f t="shared" si="32"/>
        <v/>
      </c>
      <c r="DD41" s="23" t="str">
        <f t="shared" si="33"/>
        <v/>
      </c>
      <c r="DE41" s="23" t="str">
        <f t="shared" si="34"/>
        <v/>
      </c>
      <c r="DF41" s="23" t="str">
        <f t="shared" si="35"/>
        <v/>
      </c>
      <c r="DG41" s="23" t="str">
        <f t="shared" si="36"/>
        <v/>
      </c>
      <c r="DH41" s="23" t="str">
        <f t="shared" si="37"/>
        <v/>
      </c>
      <c r="DI41" s="23" t="str">
        <f t="shared" si="38"/>
        <v/>
      </c>
      <c r="DJ41" s="23" t="str">
        <f t="shared" si="39"/>
        <v/>
      </c>
      <c r="DK41" s="23" t="str">
        <f t="shared" si="40"/>
        <v/>
      </c>
      <c r="DL41" s="23" t="str">
        <f t="shared" si="41"/>
        <v/>
      </c>
      <c r="DM41" s="23" t="str">
        <f t="shared" si="42"/>
        <v/>
      </c>
      <c r="DN41" s="23" t="str">
        <f t="shared" si="43"/>
        <v/>
      </c>
      <c r="DO41" s="23" t="str">
        <f t="shared" si="44"/>
        <v/>
      </c>
      <c r="DP41" s="23" t="str">
        <f t="shared" si="45"/>
        <v/>
      </c>
      <c r="DQ41" s="23" t="str">
        <f t="shared" si="46"/>
        <v/>
      </c>
      <c r="DR41" s="23" t="str">
        <f t="shared" si="47"/>
        <v/>
      </c>
      <c r="DS41" s="23" t="str">
        <f t="shared" si="48"/>
        <v/>
      </c>
      <c r="DT41" s="23" t="str">
        <f t="shared" si="49"/>
        <v/>
      </c>
      <c r="DU41" s="23" t="str">
        <f t="shared" si="50"/>
        <v/>
      </c>
      <c r="DV41" s="23">
        <f t="shared" si="51"/>
        <v>1</v>
      </c>
      <c r="DW41" s="23" t="str">
        <f t="shared" si="52"/>
        <v/>
      </c>
      <c r="DX41" s="23" t="str">
        <f t="shared" si="53"/>
        <v/>
      </c>
      <c r="DY41" s="23" t="str">
        <f t="shared" si="54"/>
        <v/>
      </c>
      <c r="DZ41" s="23" t="str">
        <f t="shared" si="55"/>
        <v/>
      </c>
      <c r="EA41" s="23" t="str">
        <f t="shared" si="56"/>
        <v/>
      </c>
      <c r="EB41" s="23" t="str">
        <f t="shared" si="57"/>
        <v/>
      </c>
      <c r="EC41" s="23" t="str">
        <f t="shared" si="58"/>
        <v/>
      </c>
      <c r="ED41" s="23" t="str">
        <f t="shared" si="59"/>
        <v/>
      </c>
      <c r="EE41" s="23" t="str">
        <f t="shared" si="60"/>
        <v/>
      </c>
    </row>
    <row r="42" spans="1:135" ht="11.25" customHeight="1">
      <c r="A42" s="21" t="s">
        <v>133</v>
      </c>
      <c r="B42" s="21" t="s">
        <v>78</v>
      </c>
      <c r="C42" s="21" t="s">
        <v>324</v>
      </c>
      <c r="D42" s="21" t="s">
        <v>166</v>
      </c>
      <c r="E42" s="20">
        <v>1</v>
      </c>
      <c r="F42" s="80" t="s">
        <v>217</v>
      </c>
      <c r="G42" s="37">
        <v>35316</v>
      </c>
      <c r="H42" s="103">
        <v>35322</v>
      </c>
      <c r="I42" s="54">
        <v>1</v>
      </c>
      <c r="J42" s="37"/>
      <c r="K42" s="56"/>
      <c r="L42" s="51">
        <v>1</v>
      </c>
      <c r="M42" s="47"/>
      <c r="N42" s="89" t="s">
        <v>273</v>
      </c>
      <c r="O42" s="20">
        <f t="shared" si="0"/>
        <v>1</v>
      </c>
      <c r="P42" s="20">
        <f t="shared" si="1"/>
        <v>9</v>
      </c>
      <c r="Q42" s="20">
        <f t="shared" si="2"/>
        <v>1996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>
        <f t="shared" si="51"/>
        <v>1</v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 t="s">
        <v>133</v>
      </c>
      <c r="B43" s="21" t="s">
        <v>77</v>
      </c>
      <c r="C43" s="21" t="s">
        <v>152</v>
      </c>
      <c r="D43" s="21"/>
      <c r="E43" s="20">
        <v>1</v>
      </c>
      <c r="F43" s="80" t="s">
        <v>147</v>
      </c>
      <c r="G43" s="37">
        <v>36011</v>
      </c>
      <c r="H43" s="103">
        <v>36013</v>
      </c>
      <c r="I43" s="54">
        <v>1</v>
      </c>
      <c r="J43" s="37"/>
      <c r="K43" s="56"/>
      <c r="L43" s="51">
        <v>1</v>
      </c>
      <c r="M43" s="47"/>
      <c r="N43" s="89" t="s">
        <v>273</v>
      </c>
      <c r="O43" s="20">
        <f t="shared" si="0"/>
        <v>1</v>
      </c>
      <c r="P43" s="20">
        <f t="shared" si="1"/>
        <v>8</v>
      </c>
      <c r="Q43" s="20">
        <f t="shared" si="2"/>
        <v>1998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>
        <f t="shared" si="53"/>
        <v>1</v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 t="s">
        <v>133</v>
      </c>
      <c r="B44" s="21" t="s">
        <v>79</v>
      </c>
      <c r="C44" s="21" t="s">
        <v>234</v>
      </c>
      <c r="D44" s="21" t="s">
        <v>231</v>
      </c>
      <c r="E44" s="20">
        <v>1</v>
      </c>
      <c r="F44" s="80" t="s">
        <v>147</v>
      </c>
      <c r="G44" s="37">
        <v>36413</v>
      </c>
      <c r="H44" s="103">
        <v>36426</v>
      </c>
      <c r="I44" s="54">
        <v>1</v>
      </c>
      <c r="J44" s="37"/>
      <c r="K44" s="56"/>
      <c r="L44" s="51">
        <v>1</v>
      </c>
      <c r="M44" s="47"/>
      <c r="N44" s="89" t="s">
        <v>273</v>
      </c>
      <c r="O44" s="20">
        <f t="shared" si="0"/>
        <v>1</v>
      </c>
      <c r="P44" s="20">
        <f t="shared" si="1"/>
        <v>9</v>
      </c>
      <c r="Q44" s="20">
        <f t="shared" si="2"/>
        <v>1999</v>
      </c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>
        <f t="shared" si="54"/>
        <v>1</v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 t="s">
        <v>133</v>
      </c>
      <c r="B45" s="21" t="s">
        <v>79</v>
      </c>
      <c r="C45" s="21" t="s">
        <v>234</v>
      </c>
      <c r="D45" s="21" t="s">
        <v>231</v>
      </c>
      <c r="E45" s="20">
        <v>1</v>
      </c>
      <c r="F45" s="80" t="s">
        <v>147</v>
      </c>
      <c r="G45" s="37">
        <v>36414</v>
      </c>
      <c r="H45" s="103"/>
      <c r="I45" s="54">
        <v>1</v>
      </c>
      <c r="J45" s="37"/>
      <c r="K45" s="56"/>
      <c r="L45" s="51">
        <v>1</v>
      </c>
      <c r="M45" s="47"/>
      <c r="N45" s="89" t="s">
        <v>273</v>
      </c>
      <c r="O45" s="20">
        <f t="shared" si="0"/>
        <v>2</v>
      </c>
      <c r="P45" s="20">
        <f t="shared" si="1"/>
        <v>9</v>
      </c>
      <c r="Q45" s="20">
        <f t="shared" si="2"/>
        <v>1999</v>
      </c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>
        <f t="shared" si="54"/>
        <v>1</v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 t="s">
        <v>133</v>
      </c>
      <c r="B46" s="21" t="s">
        <v>79</v>
      </c>
      <c r="C46" s="21" t="s">
        <v>159</v>
      </c>
      <c r="D46" s="21"/>
      <c r="E46" s="20">
        <v>1</v>
      </c>
      <c r="F46" s="80" t="s">
        <v>217</v>
      </c>
      <c r="G46" s="37">
        <v>36444</v>
      </c>
      <c r="H46" s="103">
        <v>36445</v>
      </c>
      <c r="I46" s="54">
        <v>1</v>
      </c>
      <c r="J46" s="37"/>
      <c r="K46" s="56"/>
      <c r="L46" s="51">
        <v>1</v>
      </c>
      <c r="M46" s="47"/>
      <c r="N46" s="89" t="s">
        <v>273</v>
      </c>
      <c r="O46" s="20">
        <f t="shared" si="0"/>
        <v>2</v>
      </c>
      <c r="P46" s="20">
        <f t="shared" si="1"/>
        <v>10</v>
      </c>
      <c r="Q46" s="20">
        <f t="shared" si="2"/>
        <v>1999</v>
      </c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>
        <f t="shared" si="54"/>
        <v>1</v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 t="s">
        <v>133</v>
      </c>
      <c r="B47" s="21" t="s">
        <v>81</v>
      </c>
      <c r="C47" s="21" t="s">
        <v>245</v>
      </c>
      <c r="D47" s="21" t="s">
        <v>166</v>
      </c>
      <c r="E47" s="20">
        <v>1</v>
      </c>
      <c r="F47" s="80" t="s">
        <v>217</v>
      </c>
      <c r="G47" s="37">
        <v>36467</v>
      </c>
      <c r="H47" s="103"/>
      <c r="I47" s="54">
        <v>1</v>
      </c>
      <c r="J47" s="37"/>
      <c r="K47" s="56"/>
      <c r="L47" s="51">
        <v>1</v>
      </c>
      <c r="M47" s="47"/>
      <c r="N47" s="89" t="s">
        <v>273</v>
      </c>
      <c r="O47" s="20">
        <f t="shared" si="0"/>
        <v>1</v>
      </c>
      <c r="P47" s="20">
        <f t="shared" si="1"/>
        <v>11</v>
      </c>
      <c r="Q47" s="20">
        <f t="shared" si="2"/>
        <v>1999</v>
      </c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>
        <f t="shared" si="54"/>
        <v>1</v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 t="s">
        <v>133</v>
      </c>
      <c r="B48" s="21" t="s">
        <v>78</v>
      </c>
      <c r="C48" s="21" t="s">
        <v>325</v>
      </c>
      <c r="D48" s="21" t="s">
        <v>166</v>
      </c>
      <c r="E48" s="20">
        <v>1</v>
      </c>
      <c r="F48" s="80" t="s">
        <v>217</v>
      </c>
      <c r="G48" s="37">
        <v>36479</v>
      </c>
      <c r="H48" s="103">
        <v>36481</v>
      </c>
      <c r="I48" s="54">
        <v>1</v>
      </c>
      <c r="J48" s="37"/>
      <c r="K48" s="56"/>
      <c r="L48" s="51">
        <v>1</v>
      </c>
      <c r="M48" s="47"/>
      <c r="N48" s="89" t="s">
        <v>273</v>
      </c>
      <c r="O48" s="20">
        <f t="shared" si="0"/>
        <v>2</v>
      </c>
      <c r="P48" s="20">
        <f t="shared" si="1"/>
        <v>11</v>
      </c>
      <c r="Q48" s="20">
        <f t="shared" si="2"/>
        <v>1999</v>
      </c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>
        <f t="shared" si="54"/>
        <v>1</v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 t="s">
        <v>133</v>
      </c>
      <c r="B49" s="21" t="s">
        <v>81</v>
      </c>
      <c r="C49" s="21" t="s">
        <v>246</v>
      </c>
      <c r="D49" s="21" t="s">
        <v>166</v>
      </c>
      <c r="E49" s="20">
        <v>1</v>
      </c>
      <c r="F49" s="80" t="s">
        <v>147</v>
      </c>
      <c r="G49" s="37">
        <v>36720</v>
      </c>
      <c r="H49" s="103"/>
      <c r="I49" s="54">
        <v>1</v>
      </c>
      <c r="J49" s="37"/>
      <c r="K49" s="56"/>
      <c r="L49" s="51">
        <v>1</v>
      </c>
      <c r="M49" s="47"/>
      <c r="N49" s="89" t="s">
        <v>273</v>
      </c>
      <c r="O49" s="20">
        <f t="shared" si="0"/>
        <v>2</v>
      </c>
      <c r="P49" s="20">
        <f t="shared" si="1"/>
        <v>7</v>
      </c>
      <c r="Q49" s="20">
        <f t="shared" si="2"/>
        <v>2000</v>
      </c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>
        <f t="shared" si="55"/>
        <v>1</v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 t="s">
        <v>133</v>
      </c>
      <c r="B50" s="21" t="s">
        <v>78</v>
      </c>
      <c r="C50" s="21" t="s">
        <v>160</v>
      </c>
      <c r="D50" s="21" t="s">
        <v>166</v>
      </c>
      <c r="E50" s="20">
        <v>1</v>
      </c>
      <c r="F50" s="80" t="s">
        <v>147</v>
      </c>
      <c r="G50" s="37">
        <v>36729</v>
      </c>
      <c r="H50" s="103">
        <v>36730</v>
      </c>
      <c r="I50" s="54">
        <v>1</v>
      </c>
      <c r="J50" s="37"/>
      <c r="K50" s="56"/>
      <c r="L50" s="51">
        <v>1</v>
      </c>
      <c r="M50" s="47"/>
      <c r="N50" s="90" t="s">
        <v>273</v>
      </c>
      <c r="O50" s="20">
        <f t="shared" si="0"/>
        <v>3</v>
      </c>
      <c r="P50" s="20">
        <f t="shared" si="1"/>
        <v>7</v>
      </c>
      <c r="Q50" s="20">
        <f t="shared" si="2"/>
        <v>2000</v>
      </c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>
        <f t="shared" si="55"/>
        <v>1</v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 t="s">
        <v>133</v>
      </c>
      <c r="B51" s="21" t="s">
        <v>78</v>
      </c>
      <c r="C51" s="22" t="s">
        <v>326</v>
      </c>
      <c r="D51" s="21" t="s">
        <v>138</v>
      </c>
      <c r="E51" s="20">
        <v>1</v>
      </c>
      <c r="F51" s="80" t="s">
        <v>147</v>
      </c>
      <c r="G51" s="37">
        <v>36732</v>
      </c>
      <c r="H51" s="103">
        <v>36733</v>
      </c>
      <c r="I51" s="54">
        <v>1</v>
      </c>
      <c r="J51" s="37"/>
      <c r="K51" s="56"/>
      <c r="L51" s="51">
        <v>1</v>
      </c>
      <c r="M51" s="47"/>
      <c r="N51" s="91" t="s">
        <v>273</v>
      </c>
      <c r="O51" s="20">
        <f t="shared" si="0"/>
        <v>3</v>
      </c>
      <c r="P51" s="20">
        <f t="shared" si="1"/>
        <v>7</v>
      </c>
      <c r="Q51" s="20">
        <f t="shared" si="2"/>
        <v>2000</v>
      </c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>
        <f t="shared" si="55"/>
        <v>1</v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 t="s">
        <v>133</v>
      </c>
      <c r="B52" s="21" t="s">
        <v>66</v>
      </c>
      <c r="C52" s="21" t="s">
        <v>207</v>
      </c>
      <c r="D52" s="21" t="s">
        <v>208</v>
      </c>
      <c r="E52" s="20">
        <v>1</v>
      </c>
      <c r="F52" s="80" t="s">
        <v>147</v>
      </c>
      <c r="G52" s="37">
        <v>36751</v>
      </c>
      <c r="H52" s="103"/>
      <c r="I52" s="54">
        <v>1</v>
      </c>
      <c r="J52" s="37"/>
      <c r="K52" s="56"/>
      <c r="L52" s="51">
        <v>1</v>
      </c>
      <c r="M52" s="47"/>
      <c r="N52" s="90" t="s">
        <v>273</v>
      </c>
      <c r="O52" s="20">
        <f t="shared" si="0"/>
        <v>2</v>
      </c>
      <c r="P52" s="20">
        <f t="shared" si="1"/>
        <v>8</v>
      </c>
      <c r="Q52" s="20">
        <f t="shared" si="2"/>
        <v>2000</v>
      </c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>
        <f t="shared" si="55"/>
        <v>1</v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 t="s">
        <v>133</v>
      </c>
      <c r="B53" s="21" t="s">
        <v>79</v>
      </c>
      <c r="C53" s="21" t="s">
        <v>233</v>
      </c>
      <c r="D53" s="21" t="s">
        <v>231</v>
      </c>
      <c r="E53" s="20">
        <v>1</v>
      </c>
      <c r="F53" s="80" t="s">
        <v>147</v>
      </c>
      <c r="G53" s="37">
        <v>36778</v>
      </c>
      <c r="H53" s="103">
        <v>36793</v>
      </c>
      <c r="I53" s="54">
        <v>1</v>
      </c>
      <c r="J53" s="37"/>
      <c r="K53" s="56"/>
      <c r="L53" s="51">
        <v>1</v>
      </c>
      <c r="M53" s="47"/>
      <c r="N53" s="91" t="s">
        <v>273</v>
      </c>
      <c r="O53" s="20">
        <f t="shared" si="0"/>
        <v>1</v>
      </c>
      <c r="P53" s="20">
        <f t="shared" si="1"/>
        <v>9</v>
      </c>
      <c r="Q53" s="20">
        <f t="shared" si="2"/>
        <v>2000</v>
      </c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>
        <f t="shared" si="55"/>
        <v>1</v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 t="s">
        <v>133</v>
      </c>
      <c r="B54" s="21" t="s">
        <v>79</v>
      </c>
      <c r="C54" s="21" t="s">
        <v>159</v>
      </c>
      <c r="D54" s="21"/>
      <c r="E54" s="20">
        <v>1</v>
      </c>
      <c r="F54" s="80" t="s">
        <v>147</v>
      </c>
      <c r="G54" s="37">
        <v>36778</v>
      </c>
      <c r="H54" s="103">
        <v>36780</v>
      </c>
      <c r="I54" s="54">
        <v>1</v>
      </c>
      <c r="J54" s="37"/>
      <c r="K54" s="56"/>
      <c r="L54" s="51">
        <v>1</v>
      </c>
      <c r="M54" s="47"/>
      <c r="N54" s="90" t="s">
        <v>273</v>
      </c>
      <c r="O54" s="20">
        <f t="shared" si="0"/>
        <v>1</v>
      </c>
      <c r="P54" s="20">
        <f t="shared" si="1"/>
        <v>9</v>
      </c>
      <c r="Q54" s="20">
        <f t="shared" si="2"/>
        <v>2000</v>
      </c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>
        <f t="shared" si="55"/>
        <v>1</v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 t="s">
        <v>133</v>
      </c>
      <c r="B55" s="21" t="s">
        <v>79</v>
      </c>
      <c r="C55" s="21" t="s">
        <v>209</v>
      </c>
      <c r="D55" s="21" t="s">
        <v>230</v>
      </c>
      <c r="E55" s="20">
        <v>1</v>
      </c>
      <c r="F55" s="80" t="s">
        <v>147</v>
      </c>
      <c r="G55" s="37">
        <v>36792</v>
      </c>
      <c r="H55" s="103">
        <v>36794</v>
      </c>
      <c r="I55" s="54">
        <v>1</v>
      </c>
      <c r="J55" s="37"/>
      <c r="K55" s="56"/>
      <c r="L55" s="51">
        <v>1</v>
      </c>
      <c r="M55" s="47"/>
      <c r="N55" s="91" t="s">
        <v>273</v>
      </c>
      <c r="O55" s="20">
        <f t="shared" si="0"/>
        <v>3</v>
      </c>
      <c r="P55" s="20">
        <f t="shared" si="1"/>
        <v>9</v>
      </c>
      <c r="Q55" s="20">
        <f t="shared" si="2"/>
        <v>2000</v>
      </c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>
        <f t="shared" si="55"/>
        <v>1</v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 t="s">
        <v>133</v>
      </c>
      <c r="B56" s="21" t="s">
        <v>79</v>
      </c>
      <c r="C56" s="21" t="s">
        <v>159</v>
      </c>
      <c r="D56" s="21"/>
      <c r="E56" s="20">
        <v>1</v>
      </c>
      <c r="F56" s="80" t="s">
        <v>217</v>
      </c>
      <c r="G56" s="37">
        <v>36804</v>
      </c>
      <c r="H56" s="103">
        <v>36808</v>
      </c>
      <c r="I56" s="54">
        <v>1</v>
      </c>
      <c r="J56" s="37"/>
      <c r="K56" s="56"/>
      <c r="L56" s="51">
        <v>1</v>
      </c>
      <c r="M56" s="47"/>
      <c r="N56" s="90" t="s">
        <v>273</v>
      </c>
      <c r="O56" s="20">
        <f t="shared" si="0"/>
        <v>1</v>
      </c>
      <c r="P56" s="20">
        <f t="shared" si="1"/>
        <v>10</v>
      </c>
      <c r="Q56" s="20">
        <f t="shared" si="2"/>
        <v>2000</v>
      </c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>
        <f t="shared" si="55"/>
        <v>1</v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 t="s">
        <v>133</v>
      </c>
      <c r="B57" s="21" t="s">
        <v>79</v>
      </c>
      <c r="C57" s="21" t="s">
        <v>225</v>
      </c>
      <c r="D57" s="21" t="s">
        <v>231</v>
      </c>
      <c r="E57" s="20">
        <v>1</v>
      </c>
      <c r="F57" s="80" t="s">
        <v>217</v>
      </c>
      <c r="G57" s="37">
        <v>36806</v>
      </c>
      <c r="H57" s="103">
        <v>36814</v>
      </c>
      <c r="I57" s="54">
        <v>1</v>
      </c>
      <c r="J57" s="37"/>
      <c r="K57" s="56"/>
      <c r="L57" s="51">
        <v>1</v>
      </c>
      <c r="M57" s="47"/>
      <c r="N57" s="91" t="s">
        <v>273</v>
      </c>
      <c r="O57" s="20">
        <f t="shared" si="0"/>
        <v>1</v>
      </c>
      <c r="P57" s="20">
        <f t="shared" si="1"/>
        <v>10</v>
      </c>
      <c r="Q57" s="20">
        <f t="shared" si="2"/>
        <v>2000</v>
      </c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>
        <f t="shared" si="55"/>
        <v>1</v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 t="s">
        <v>133</v>
      </c>
      <c r="B58" s="21" t="s">
        <v>79</v>
      </c>
      <c r="C58" s="21" t="s">
        <v>237</v>
      </c>
      <c r="D58" s="21" t="s">
        <v>231</v>
      </c>
      <c r="E58" s="20">
        <v>1</v>
      </c>
      <c r="F58" s="80" t="s">
        <v>147</v>
      </c>
      <c r="G58" s="37">
        <v>36809</v>
      </c>
      <c r="H58" s="103">
        <v>36814</v>
      </c>
      <c r="I58" s="54">
        <v>1</v>
      </c>
      <c r="J58" s="37"/>
      <c r="K58" s="56"/>
      <c r="L58" s="51">
        <v>1</v>
      </c>
      <c r="M58" s="47"/>
      <c r="N58" s="90" t="s">
        <v>273</v>
      </c>
      <c r="O58" s="20">
        <f t="shared" si="0"/>
        <v>1</v>
      </c>
      <c r="P58" s="20">
        <f t="shared" si="1"/>
        <v>10</v>
      </c>
      <c r="Q58" s="20">
        <f t="shared" si="2"/>
        <v>2000</v>
      </c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>
        <f t="shared" si="55"/>
        <v>1</v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 t="s">
        <v>133</v>
      </c>
      <c r="B59" s="21" t="s">
        <v>77</v>
      </c>
      <c r="C59" s="21" t="s">
        <v>239</v>
      </c>
      <c r="D59" s="21" t="s">
        <v>240</v>
      </c>
      <c r="E59" s="20">
        <v>1</v>
      </c>
      <c r="F59" s="80" t="s">
        <v>217</v>
      </c>
      <c r="G59" s="37">
        <v>36820</v>
      </c>
      <c r="H59" s="103">
        <v>36828</v>
      </c>
      <c r="I59" s="54">
        <v>1</v>
      </c>
      <c r="J59" s="37"/>
      <c r="K59" s="56"/>
      <c r="L59" s="51">
        <v>1</v>
      </c>
      <c r="M59" s="47"/>
      <c r="N59" s="91" t="s">
        <v>273</v>
      </c>
      <c r="O59" s="20">
        <f t="shared" si="0"/>
        <v>3</v>
      </c>
      <c r="P59" s="20">
        <f t="shared" si="1"/>
        <v>10</v>
      </c>
      <c r="Q59" s="20">
        <f t="shared" si="2"/>
        <v>2000</v>
      </c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>
        <f t="shared" si="55"/>
        <v>1</v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 t="s">
        <v>133</v>
      </c>
      <c r="B60" s="21" t="s">
        <v>77</v>
      </c>
      <c r="C60" s="21" t="s">
        <v>161</v>
      </c>
      <c r="D60" s="21"/>
      <c r="E60" s="20">
        <v>1</v>
      </c>
      <c r="F60" s="80" t="s">
        <v>217</v>
      </c>
      <c r="G60" s="37">
        <v>36821</v>
      </c>
      <c r="H60" s="103"/>
      <c r="I60" s="54">
        <v>1</v>
      </c>
      <c r="J60" s="37"/>
      <c r="K60" s="56"/>
      <c r="L60" s="51">
        <v>1</v>
      </c>
      <c r="M60" s="47"/>
      <c r="N60" s="90" t="s">
        <v>273</v>
      </c>
      <c r="O60" s="20">
        <f t="shared" si="0"/>
        <v>3</v>
      </c>
      <c r="P60" s="20">
        <f t="shared" si="1"/>
        <v>10</v>
      </c>
      <c r="Q60" s="20">
        <f t="shared" si="2"/>
        <v>2000</v>
      </c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>
        <f t="shared" si="55"/>
        <v>1</v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 t="s">
        <v>133</v>
      </c>
      <c r="B61" s="21" t="s">
        <v>79</v>
      </c>
      <c r="C61" s="21" t="s">
        <v>275</v>
      </c>
      <c r="D61" s="21" t="s">
        <v>231</v>
      </c>
      <c r="E61" s="20">
        <v>1</v>
      </c>
      <c r="F61" s="80" t="s">
        <v>147</v>
      </c>
      <c r="G61" s="37">
        <v>37106</v>
      </c>
      <c r="H61" s="103">
        <v>37119</v>
      </c>
      <c r="I61" s="54">
        <v>1</v>
      </c>
      <c r="J61" s="37"/>
      <c r="K61" s="56"/>
      <c r="L61" s="51">
        <v>1</v>
      </c>
      <c r="M61" s="47"/>
      <c r="N61" s="91" t="s">
        <v>273</v>
      </c>
      <c r="O61" s="20">
        <f t="shared" si="0"/>
        <v>1</v>
      </c>
      <c r="P61" s="20">
        <f t="shared" si="1"/>
        <v>8</v>
      </c>
      <c r="Q61" s="20">
        <f t="shared" si="2"/>
        <v>2001</v>
      </c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>
        <f t="shared" si="56"/>
        <v>1</v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 t="s">
        <v>133</v>
      </c>
      <c r="B62" s="21" t="s">
        <v>77</v>
      </c>
      <c r="C62" s="21" t="s">
        <v>155</v>
      </c>
      <c r="D62" s="21"/>
      <c r="E62" s="20">
        <v>1</v>
      </c>
      <c r="F62" s="80" t="s">
        <v>147</v>
      </c>
      <c r="G62" s="37">
        <v>37106</v>
      </c>
      <c r="H62" s="103"/>
      <c r="I62" s="54">
        <v>1</v>
      </c>
      <c r="J62" s="37"/>
      <c r="K62" s="56"/>
      <c r="L62" s="51">
        <v>1</v>
      </c>
      <c r="M62" s="47"/>
      <c r="N62" s="90" t="s">
        <v>273</v>
      </c>
      <c r="O62" s="20">
        <f t="shared" si="0"/>
        <v>1</v>
      </c>
      <c r="P62" s="20">
        <f t="shared" si="1"/>
        <v>8</v>
      </c>
      <c r="Q62" s="20">
        <f t="shared" si="2"/>
        <v>2001</v>
      </c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>
        <f t="shared" si="56"/>
        <v>1</v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 t="s">
        <v>133</v>
      </c>
      <c r="B63" s="21" t="s">
        <v>81</v>
      </c>
      <c r="C63" s="21" t="s">
        <v>146</v>
      </c>
      <c r="D63" s="21" t="s">
        <v>166</v>
      </c>
      <c r="E63" s="20">
        <v>1</v>
      </c>
      <c r="F63" s="80" t="s">
        <v>147</v>
      </c>
      <c r="G63" s="37">
        <v>37134</v>
      </c>
      <c r="H63" s="103">
        <v>37140</v>
      </c>
      <c r="I63" s="54">
        <v>1</v>
      </c>
      <c r="J63" s="37"/>
      <c r="K63" s="56"/>
      <c r="L63" s="51">
        <v>1</v>
      </c>
      <c r="M63" s="47"/>
      <c r="N63" s="91" t="s">
        <v>273</v>
      </c>
      <c r="O63" s="20">
        <f t="shared" si="0"/>
        <v>3</v>
      </c>
      <c r="P63" s="20">
        <f t="shared" si="1"/>
        <v>8</v>
      </c>
      <c r="Q63" s="20">
        <f t="shared" si="2"/>
        <v>2001</v>
      </c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>
        <f t="shared" si="56"/>
        <v>1</v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 t="s">
        <v>133</v>
      </c>
      <c r="B64" s="21" t="s">
        <v>78</v>
      </c>
      <c r="C64" s="21" t="s">
        <v>224</v>
      </c>
      <c r="D64" s="21" t="s">
        <v>223</v>
      </c>
      <c r="E64" s="20">
        <v>1</v>
      </c>
      <c r="F64" s="80" t="s">
        <v>217</v>
      </c>
      <c r="G64" s="37">
        <v>37167</v>
      </c>
      <c r="H64" s="103"/>
      <c r="I64" s="54">
        <v>1</v>
      </c>
      <c r="J64" s="37"/>
      <c r="K64" s="56"/>
      <c r="L64" s="51">
        <v>1</v>
      </c>
      <c r="M64" s="47"/>
      <c r="N64" s="90" t="s">
        <v>273</v>
      </c>
      <c r="O64" s="20">
        <f t="shared" si="0"/>
        <v>1</v>
      </c>
      <c r="P64" s="20">
        <f t="shared" si="1"/>
        <v>10</v>
      </c>
      <c r="Q64" s="20">
        <f t="shared" si="2"/>
        <v>2001</v>
      </c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>
        <f t="shared" si="56"/>
        <v>1</v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 t="s">
        <v>133</v>
      </c>
      <c r="B65" s="21" t="s">
        <v>75</v>
      </c>
      <c r="C65" s="21" t="s">
        <v>148</v>
      </c>
      <c r="D65" s="21"/>
      <c r="E65" s="20">
        <v>1</v>
      </c>
      <c r="F65" s="80" t="s">
        <v>217</v>
      </c>
      <c r="G65" s="37">
        <v>37569</v>
      </c>
      <c r="H65" s="103">
        <v>37576</v>
      </c>
      <c r="I65" s="54">
        <v>1</v>
      </c>
      <c r="J65" s="37"/>
      <c r="K65" s="56"/>
      <c r="L65" s="51">
        <v>1</v>
      </c>
      <c r="M65" s="47"/>
      <c r="N65" s="91" t="s">
        <v>273</v>
      </c>
      <c r="O65" s="20">
        <f t="shared" si="0"/>
        <v>1</v>
      </c>
      <c r="P65" s="20">
        <f t="shared" si="1"/>
        <v>11</v>
      </c>
      <c r="Q65" s="20">
        <f t="shared" si="2"/>
        <v>2002</v>
      </c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>
        <f t="shared" si="57"/>
        <v>1</v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 t="s">
        <v>133</v>
      </c>
      <c r="B66" s="21" t="s">
        <v>72</v>
      </c>
      <c r="C66" s="101" t="s">
        <v>314</v>
      </c>
      <c r="D66" s="21" t="s">
        <v>50</v>
      </c>
      <c r="E66" s="20">
        <v>1</v>
      </c>
      <c r="F66" s="80" t="s">
        <v>217</v>
      </c>
      <c r="G66" s="37">
        <v>37904</v>
      </c>
      <c r="H66" s="103">
        <v>37905</v>
      </c>
      <c r="I66" s="54">
        <v>1</v>
      </c>
      <c r="J66" s="37"/>
      <c r="K66" s="56"/>
      <c r="L66" s="51">
        <v>1</v>
      </c>
      <c r="M66" s="47"/>
      <c r="N66" s="90" t="s">
        <v>273</v>
      </c>
      <c r="O66" s="20">
        <f>IF(DAY(G66)&lt;=10,1,IF(DAY(G66)&gt;20,3,2))</f>
        <v>1</v>
      </c>
      <c r="P66" s="20">
        <f>MONTH(G66)</f>
        <v>10</v>
      </c>
      <c r="Q66" s="20">
        <f>YEAR(G66)</f>
        <v>2003</v>
      </c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ref="DC66:DC97" si="61">IF(Q66=1977,IF($E66=0,"",$E66),"")</f>
        <v/>
      </c>
      <c r="DD66" s="23" t="str">
        <f t="shared" ref="DD66:DD97" si="62">IF(Q66=1978,IF($E66=0,"",$E66),"")</f>
        <v/>
      </c>
      <c r="DE66" s="23" t="str">
        <f t="shared" ref="DE66:DE97" si="63">IF(Q66=1979,IF($E66=0,"",$E66),"")</f>
        <v/>
      </c>
      <c r="DF66" s="23" t="str">
        <f t="shared" ref="DF66:DF97" si="64">IF(Q66=1980,IF($E66=0,"",$E66),"")</f>
        <v/>
      </c>
      <c r="DG66" s="23" t="str">
        <f t="shared" ref="DG66:DG97" si="65">IF(Q66=1981,IF($E66=0,"",$E66),"")</f>
        <v/>
      </c>
      <c r="DH66" s="23" t="str">
        <f t="shared" ref="DH66:DH97" si="66">IF(Q66=1982,IF($E66=0,"",$E66),"")</f>
        <v/>
      </c>
      <c r="DI66" s="23" t="str">
        <f t="shared" ref="DI66:DI97" si="67">IF(Q66=1983,IF($E66=0,"",$E66),"")</f>
        <v/>
      </c>
      <c r="DJ66" s="23" t="str">
        <f t="shared" ref="DJ66:DJ97" si="68">IF(Q66=1984,IF($E66=0,"",$E66),"")</f>
        <v/>
      </c>
      <c r="DK66" s="23" t="str">
        <f t="shared" ref="DK66:DK97" si="69">IF(Q66=1985,IF($E66=0,"",$E66),"")</f>
        <v/>
      </c>
      <c r="DL66" s="23" t="str">
        <f t="shared" ref="DL66:DL97" si="70">IF(Q66=1986,IF($E66=0,"",$E66),"")</f>
        <v/>
      </c>
      <c r="DM66" s="23" t="str">
        <f t="shared" ref="DM66:DM97" si="71">IF(Q66=1987,IF($E66=0,"",$E66),"")</f>
        <v/>
      </c>
      <c r="DN66" s="23" t="str">
        <f t="shared" ref="DN66:DN97" si="72">IF(Q66=1988,IF($E66=0,"",$E66),"")</f>
        <v/>
      </c>
      <c r="DO66" s="23" t="str">
        <f t="shared" ref="DO66:DO97" si="73">IF(Q66=1989,IF($E66=0,"",$E66),"")</f>
        <v/>
      </c>
      <c r="DP66" s="23" t="str">
        <f t="shared" ref="DP66:DP97" si="74">IF(Q66=1990,IF($E66=0,"",$E66),"")</f>
        <v/>
      </c>
      <c r="DQ66" s="23" t="str">
        <f t="shared" ref="DQ66:DQ97" si="75">IF(Q66=1991,IF($E66=0,"",$E66),"")</f>
        <v/>
      </c>
      <c r="DR66" s="23" t="str">
        <f t="shared" ref="DR66:DR97" si="76">IF(Q66=1992,IF($E66=0,"",$E66),"")</f>
        <v/>
      </c>
      <c r="DS66" s="23" t="str">
        <f t="shared" ref="DS66:DS97" si="77">IF(Q66=1993,IF($E66=0,"",$E66),"")</f>
        <v/>
      </c>
      <c r="DT66" s="23" t="str">
        <f t="shared" ref="DT66:DT97" si="78">IF(Q66=1994,IF($E66=0,"",$E66),"")</f>
        <v/>
      </c>
      <c r="DU66" s="23" t="str">
        <f t="shared" ref="DU66:DU97" si="79">IF(Q66=1995,IF($E66=0,"",$E66),"")</f>
        <v/>
      </c>
      <c r="DV66" s="23" t="str">
        <f t="shared" ref="DV66:DV97" si="80">IF(Q66=1996,IF($E66=0,"",$E66),"")</f>
        <v/>
      </c>
      <c r="DW66" s="23" t="str">
        <f t="shared" ref="DW66:DW97" si="81">IF(Q66=1997,IF($E66=0,"",$E66),"")</f>
        <v/>
      </c>
      <c r="DX66" s="23" t="str">
        <f t="shared" ref="DX66:DX97" si="82">IF(Q66=1998,IF($E66=0,"",$E66),"")</f>
        <v/>
      </c>
      <c r="DY66" s="23" t="str">
        <f t="shared" ref="DY66:DY97" si="83">IF(Q66=1999,IF($E66=0,"",$E66),"")</f>
        <v/>
      </c>
      <c r="DZ66" s="23" t="str">
        <f t="shared" ref="DZ66:DZ97" si="84">IF(Q66=2000,IF($E66=0,"",$E66),"")</f>
        <v/>
      </c>
      <c r="EA66" s="23" t="str">
        <f t="shared" ref="EA66:EA97" si="85">IF(Q66=2001,IF($E66=0,"",$E66),"")</f>
        <v/>
      </c>
      <c r="EB66" s="23" t="str">
        <f t="shared" ref="EB66:EB97" si="86">IF(Q66=2002,IF($E66=0,"",$E66),"")</f>
        <v/>
      </c>
      <c r="EC66" s="23">
        <f t="shared" ref="EC66:EC97" si="87">IF(Q66=2003,IF($E66=0,"",$E66),"")</f>
        <v>1</v>
      </c>
      <c r="ED66" s="23" t="str">
        <f t="shared" ref="ED66:ED97" si="88">IF(Q66=2004,IF($E66=0,"",$E66),"")</f>
        <v/>
      </c>
      <c r="EE66" s="23" t="str">
        <f t="shared" ref="EE66:EE97" si="89">IF(Q66=2005,IF($E66=0,"",$E66),"")</f>
        <v/>
      </c>
    </row>
    <row r="67" spans="1:135" ht="11.25" customHeight="1">
      <c r="A67" s="21" t="s">
        <v>133</v>
      </c>
      <c r="B67" s="21" t="s">
        <v>81</v>
      </c>
      <c r="C67" s="21" t="s">
        <v>222</v>
      </c>
      <c r="D67" s="21" t="s">
        <v>177</v>
      </c>
      <c r="E67" s="20">
        <v>1</v>
      </c>
      <c r="F67" s="80" t="s">
        <v>276</v>
      </c>
      <c r="G67" s="37">
        <v>37905</v>
      </c>
      <c r="H67" s="103"/>
      <c r="I67" s="54">
        <v>1</v>
      </c>
      <c r="J67" s="37" t="s">
        <v>277</v>
      </c>
      <c r="K67" s="56"/>
      <c r="L67" s="51">
        <v>1</v>
      </c>
      <c r="M67" s="47"/>
      <c r="N67" s="91" t="s">
        <v>273</v>
      </c>
      <c r="O67" s="20">
        <f>IF(DAY(G67)&lt;=10,1,IF(DAY(G67)&gt;20,3,2))</f>
        <v>2</v>
      </c>
      <c r="P67" s="20">
        <f>MONTH(G67)</f>
        <v>10</v>
      </c>
      <c r="Q67" s="20">
        <f>YEAR(G67)</f>
        <v>2003</v>
      </c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61"/>
        <v/>
      </c>
      <c r="DD67" s="23" t="str">
        <f t="shared" si="62"/>
        <v/>
      </c>
      <c r="DE67" s="23" t="str">
        <f t="shared" si="63"/>
        <v/>
      </c>
      <c r="DF67" s="23" t="str">
        <f t="shared" si="64"/>
        <v/>
      </c>
      <c r="DG67" s="23" t="str">
        <f t="shared" si="65"/>
        <v/>
      </c>
      <c r="DH67" s="23" t="str">
        <f t="shared" si="66"/>
        <v/>
      </c>
      <c r="DI67" s="23" t="str">
        <f t="shared" si="67"/>
        <v/>
      </c>
      <c r="DJ67" s="23" t="str">
        <f t="shared" si="68"/>
        <v/>
      </c>
      <c r="DK67" s="23" t="str">
        <f t="shared" si="69"/>
        <v/>
      </c>
      <c r="DL67" s="23" t="str">
        <f t="shared" si="70"/>
        <v/>
      </c>
      <c r="DM67" s="23" t="str">
        <f t="shared" si="71"/>
        <v/>
      </c>
      <c r="DN67" s="23" t="str">
        <f t="shared" si="72"/>
        <v/>
      </c>
      <c r="DO67" s="23" t="str">
        <f t="shared" si="73"/>
        <v/>
      </c>
      <c r="DP67" s="23" t="str">
        <f t="shared" si="74"/>
        <v/>
      </c>
      <c r="DQ67" s="23" t="str">
        <f t="shared" si="75"/>
        <v/>
      </c>
      <c r="DR67" s="23" t="str">
        <f t="shared" si="76"/>
        <v/>
      </c>
      <c r="DS67" s="23" t="str">
        <f t="shared" si="77"/>
        <v/>
      </c>
      <c r="DT67" s="23" t="str">
        <f t="shared" si="78"/>
        <v/>
      </c>
      <c r="DU67" s="23" t="str">
        <f t="shared" si="79"/>
        <v/>
      </c>
      <c r="DV67" s="23" t="str">
        <f t="shared" si="80"/>
        <v/>
      </c>
      <c r="DW67" s="23" t="str">
        <f t="shared" si="81"/>
        <v/>
      </c>
      <c r="DX67" s="23" t="str">
        <f t="shared" si="82"/>
        <v/>
      </c>
      <c r="DY67" s="23" t="str">
        <f t="shared" si="83"/>
        <v/>
      </c>
      <c r="DZ67" s="23" t="str">
        <f t="shared" si="84"/>
        <v/>
      </c>
      <c r="EA67" s="23" t="str">
        <f t="shared" si="85"/>
        <v/>
      </c>
      <c r="EB67" s="23" t="str">
        <f t="shared" si="86"/>
        <v/>
      </c>
      <c r="EC67" s="23">
        <f t="shared" si="87"/>
        <v>1</v>
      </c>
      <c r="ED67" s="23" t="str">
        <f t="shared" si="88"/>
        <v/>
      </c>
      <c r="EE67" s="23" t="str">
        <f t="shared" si="89"/>
        <v/>
      </c>
    </row>
    <row r="68" spans="1:135" ht="11.25" customHeight="1">
      <c r="A68" s="21" t="s">
        <v>133</v>
      </c>
      <c r="B68" s="21" t="s">
        <v>79</v>
      </c>
      <c r="C68" s="21" t="s">
        <v>221</v>
      </c>
      <c r="D68" s="21" t="s">
        <v>204</v>
      </c>
      <c r="E68" s="20">
        <v>1</v>
      </c>
      <c r="F68" s="80" t="s">
        <v>217</v>
      </c>
      <c r="G68" s="37">
        <v>37906</v>
      </c>
      <c r="H68" s="103">
        <v>37906</v>
      </c>
      <c r="I68" s="54">
        <v>1</v>
      </c>
      <c r="J68" s="37"/>
      <c r="K68" s="56"/>
      <c r="L68" s="51">
        <v>1</v>
      </c>
      <c r="M68" s="47"/>
      <c r="N68" s="90" t="s">
        <v>273</v>
      </c>
      <c r="O68" s="20">
        <f>IF(DAY(G68)&lt;=10,1,IF(DAY(G68)&gt;20,3,2))</f>
        <v>2</v>
      </c>
      <c r="P68" s="20">
        <f>MONTH(G68)</f>
        <v>10</v>
      </c>
      <c r="Q68" s="20">
        <f>YEAR(G68)</f>
        <v>2003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61"/>
        <v/>
      </c>
      <c r="DD68" s="23" t="str">
        <f t="shared" si="62"/>
        <v/>
      </c>
      <c r="DE68" s="23" t="str">
        <f t="shared" si="63"/>
        <v/>
      </c>
      <c r="DF68" s="23" t="str">
        <f t="shared" si="64"/>
        <v/>
      </c>
      <c r="DG68" s="23" t="str">
        <f t="shared" si="65"/>
        <v/>
      </c>
      <c r="DH68" s="23" t="str">
        <f t="shared" si="66"/>
        <v/>
      </c>
      <c r="DI68" s="23" t="str">
        <f t="shared" si="67"/>
        <v/>
      </c>
      <c r="DJ68" s="23" t="str">
        <f t="shared" si="68"/>
        <v/>
      </c>
      <c r="DK68" s="23" t="str">
        <f t="shared" si="69"/>
        <v/>
      </c>
      <c r="DL68" s="23" t="str">
        <f t="shared" si="70"/>
        <v/>
      </c>
      <c r="DM68" s="23" t="str">
        <f t="shared" si="71"/>
        <v/>
      </c>
      <c r="DN68" s="23" t="str">
        <f t="shared" si="72"/>
        <v/>
      </c>
      <c r="DO68" s="23" t="str">
        <f t="shared" si="73"/>
        <v/>
      </c>
      <c r="DP68" s="23" t="str">
        <f t="shared" si="74"/>
        <v/>
      </c>
      <c r="DQ68" s="23" t="str">
        <f t="shared" si="75"/>
        <v/>
      </c>
      <c r="DR68" s="23" t="str">
        <f t="shared" si="76"/>
        <v/>
      </c>
      <c r="DS68" s="23" t="str">
        <f t="shared" si="77"/>
        <v/>
      </c>
      <c r="DT68" s="23" t="str">
        <f t="shared" si="78"/>
        <v/>
      </c>
      <c r="DU68" s="23" t="str">
        <f t="shared" si="79"/>
        <v/>
      </c>
      <c r="DV68" s="23" t="str">
        <f t="shared" si="80"/>
        <v/>
      </c>
      <c r="DW68" s="23" t="str">
        <f t="shared" si="81"/>
        <v/>
      </c>
      <c r="DX68" s="23" t="str">
        <f t="shared" si="82"/>
        <v/>
      </c>
      <c r="DY68" s="23" t="str">
        <f t="shared" si="83"/>
        <v/>
      </c>
      <c r="DZ68" s="23" t="str">
        <f t="shared" si="84"/>
        <v/>
      </c>
      <c r="EA68" s="23" t="str">
        <f t="shared" si="85"/>
        <v/>
      </c>
      <c r="EB68" s="23" t="str">
        <f t="shared" si="86"/>
        <v/>
      </c>
      <c r="EC68" s="23">
        <f t="shared" si="87"/>
        <v>1</v>
      </c>
      <c r="ED68" s="23" t="str">
        <f t="shared" si="88"/>
        <v/>
      </c>
      <c r="EE68" s="23" t="str">
        <f t="shared" si="89"/>
        <v/>
      </c>
    </row>
    <row r="69" spans="1:135" ht="11.25" customHeight="1">
      <c r="A69" s="21" t="s">
        <v>133</v>
      </c>
      <c r="B69" s="21" t="s">
        <v>79</v>
      </c>
      <c r="C69" s="21" t="s">
        <v>278</v>
      </c>
      <c r="D69" s="21" t="s">
        <v>231</v>
      </c>
      <c r="E69" s="20">
        <v>1</v>
      </c>
      <c r="F69" s="80" t="s">
        <v>217</v>
      </c>
      <c r="G69" s="37">
        <v>37916</v>
      </c>
      <c r="H69" s="104">
        <v>37919</v>
      </c>
      <c r="I69" s="54">
        <v>1</v>
      </c>
      <c r="J69" s="37"/>
      <c r="K69" s="56"/>
      <c r="L69" s="51">
        <v>1</v>
      </c>
      <c r="M69" s="47"/>
      <c r="N69" s="91" t="s">
        <v>273</v>
      </c>
      <c r="O69" s="20">
        <f>IF(DAY(G69)&lt;=10,1,IF(DAY(G69)&gt;20,3,2))</f>
        <v>3</v>
      </c>
      <c r="P69" s="20">
        <f>MONTH(G69)</f>
        <v>10</v>
      </c>
      <c r="Q69" s="20">
        <f>YEAR(G69)</f>
        <v>2003</v>
      </c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61"/>
        <v/>
      </c>
      <c r="DD69" s="23" t="str">
        <f t="shared" si="62"/>
        <v/>
      </c>
      <c r="DE69" s="23" t="str">
        <f t="shared" si="63"/>
        <v/>
      </c>
      <c r="DF69" s="23" t="str">
        <f t="shared" si="64"/>
        <v/>
      </c>
      <c r="DG69" s="23" t="str">
        <f t="shared" si="65"/>
        <v/>
      </c>
      <c r="DH69" s="23" t="str">
        <f t="shared" si="66"/>
        <v/>
      </c>
      <c r="DI69" s="23" t="str">
        <f t="shared" si="67"/>
        <v/>
      </c>
      <c r="DJ69" s="23" t="str">
        <f t="shared" si="68"/>
        <v/>
      </c>
      <c r="DK69" s="23" t="str">
        <f t="shared" si="69"/>
        <v/>
      </c>
      <c r="DL69" s="23" t="str">
        <f t="shared" si="70"/>
        <v/>
      </c>
      <c r="DM69" s="23" t="str">
        <f t="shared" si="71"/>
        <v/>
      </c>
      <c r="DN69" s="23" t="str">
        <f t="shared" si="72"/>
        <v/>
      </c>
      <c r="DO69" s="23" t="str">
        <f t="shared" si="73"/>
        <v/>
      </c>
      <c r="DP69" s="23" t="str">
        <f t="shared" si="74"/>
        <v/>
      </c>
      <c r="DQ69" s="23" t="str">
        <f t="shared" si="75"/>
        <v/>
      </c>
      <c r="DR69" s="23" t="str">
        <f t="shared" si="76"/>
        <v/>
      </c>
      <c r="DS69" s="23" t="str">
        <f t="shared" si="77"/>
        <v/>
      </c>
      <c r="DT69" s="23" t="str">
        <f t="shared" si="78"/>
        <v/>
      </c>
      <c r="DU69" s="23" t="str">
        <f t="shared" si="79"/>
        <v/>
      </c>
      <c r="DV69" s="23" t="str">
        <f t="shared" si="80"/>
        <v/>
      </c>
      <c r="DW69" s="23" t="str">
        <f t="shared" si="81"/>
        <v/>
      </c>
      <c r="DX69" s="23" t="str">
        <f t="shared" si="82"/>
        <v/>
      </c>
      <c r="DY69" s="23" t="str">
        <f t="shared" si="83"/>
        <v/>
      </c>
      <c r="DZ69" s="23" t="str">
        <f t="shared" si="84"/>
        <v/>
      </c>
      <c r="EA69" s="23" t="str">
        <f t="shared" si="85"/>
        <v/>
      </c>
      <c r="EB69" s="23" t="str">
        <f t="shared" si="86"/>
        <v/>
      </c>
      <c r="EC69" s="23">
        <f t="shared" si="87"/>
        <v>1</v>
      </c>
      <c r="ED69" s="23" t="str">
        <f t="shared" si="88"/>
        <v/>
      </c>
      <c r="EE69" s="23" t="str">
        <f t="shared" si="89"/>
        <v/>
      </c>
    </row>
    <row r="70" spans="1:135" ht="11.25" customHeight="1">
      <c r="A70" s="21" t="s">
        <v>133</v>
      </c>
      <c r="B70" s="21" t="s">
        <v>79</v>
      </c>
      <c r="C70" s="21" t="s">
        <v>220</v>
      </c>
      <c r="D70" s="21" t="s">
        <v>248</v>
      </c>
      <c r="E70" s="20">
        <v>1</v>
      </c>
      <c r="F70" s="80" t="s">
        <v>217</v>
      </c>
      <c r="G70" s="37">
        <v>38250</v>
      </c>
      <c r="H70" s="37"/>
      <c r="I70" s="54">
        <v>0</v>
      </c>
      <c r="J70" s="37"/>
      <c r="K70" s="56"/>
      <c r="L70" s="51">
        <v>1</v>
      </c>
      <c r="M70" s="47" t="s">
        <v>162</v>
      </c>
      <c r="N70" s="88" t="s">
        <v>260</v>
      </c>
      <c r="O70" s="20">
        <f>IF(DAY(G70)&lt;=10,1,IF(DAY(G70)&gt;20,3,2))</f>
        <v>2</v>
      </c>
      <c r="P70" s="20">
        <f>MONTH(G70)</f>
        <v>9</v>
      </c>
      <c r="Q70" s="20">
        <f>YEAR(G70)</f>
        <v>2004</v>
      </c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61"/>
        <v/>
      </c>
      <c r="DD70" s="23" t="str">
        <f t="shared" si="62"/>
        <v/>
      </c>
      <c r="DE70" s="23" t="str">
        <f t="shared" si="63"/>
        <v/>
      </c>
      <c r="DF70" s="23" t="str">
        <f t="shared" si="64"/>
        <v/>
      </c>
      <c r="DG70" s="23" t="str">
        <f t="shared" si="65"/>
        <v/>
      </c>
      <c r="DH70" s="23" t="str">
        <f t="shared" si="66"/>
        <v/>
      </c>
      <c r="DI70" s="23" t="str">
        <f t="shared" si="67"/>
        <v/>
      </c>
      <c r="DJ70" s="23" t="str">
        <f t="shared" si="68"/>
        <v/>
      </c>
      <c r="DK70" s="23" t="str">
        <f t="shared" si="69"/>
        <v/>
      </c>
      <c r="DL70" s="23" t="str">
        <f t="shared" si="70"/>
        <v/>
      </c>
      <c r="DM70" s="23" t="str">
        <f t="shared" si="71"/>
        <v/>
      </c>
      <c r="DN70" s="23" t="str">
        <f t="shared" si="72"/>
        <v/>
      </c>
      <c r="DO70" s="23" t="str">
        <f t="shared" si="73"/>
        <v/>
      </c>
      <c r="DP70" s="23" t="str">
        <f t="shared" si="74"/>
        <v/>
      </c>
      <c r="DQ70" s="23" t="str">
        <f t="shared" si="75"/>
        <v/>
      </c>
      <c r="DR70" s="23" t="str">
        <f t="shared" si="76"/>
        <v/>
      </c>
      <c r="DS70" s="23" t="str">
        <f t="shared" si="77"/>
        <v/>
      </c>
      <c r="DT70" s="23" t="str">
        <f t="shared" si="78"/>
        <v/>
      </c>
      <c r="DU70" s="23" t="str">
        <f t="shared" si="79"/>
        <v/>
      </c>
      <c r="DV70" s="23" t="str">
        <f t="shared" si="80"/>
        <v/>
      </c>
      <c r="DW70" s="23" t="str">
        <f t="shared" si="81"/>
        <v/>
      </c>
      <c r="DX70" s="23" t="str">
        <f t="shared" si="82"/>
        <v/>
      </c>
      <c r="DY70" s="23" t="str">
        <f t="shared" si="83"/>
        <v/>
      </c>
      <c r="DZ70" s="23" t="str">
        <f t="shared" si="84"/>
        <v/>
      </c>
      <c r="EA70" s="23" t="str">
        <f t="shared" si="85"/>
        <v/>
      </c>
      <c r="EB70" s="23" t="str">
        <f t="shared" si="86"/>
        <v/>
      </c>
      <c r="EC70" s="23" t="str">
        <f t="shared" si="87"/>
        <v/>
      </c>
      <c r="ED70" s="23">
        <f t="shared" si="88"/>
        <v>1</v>
      </c>
      <c r="EE70" s="23" t="str">
        <f t="shared" si="89"/>
        <v/>
      </c>
    </row>
    <row r="71" spans="1:135" ht="11.25" customHeight="1">
      <c r="A71" s="59" t="s">
        <v>133</v>
      </c>
      <c r="B71" s="59" t="s">
        <v>78</v>
      </c>
      <c r="C71" s="22" t="s">
        <v>138</v>
      </c>
      <c r="D71" s="59"/>
      <c r="E71" s="60">
        <v>1</v>
      </c>
      <c r="F71" s="59" t="s">
        <v>147</v>
      </c>
      <c r="G71" s="61">
        <v>38607</v>
      </c>
      <c r="H71" s="61">
        <v>38616</v>
      </c>
      <c r="I71" s="54">
        <v>0</v>
      </c>
      <c r="J71" s="61"/>
      <c r="K71" s="56"/>
      <c r="L71" s="51">
        <v>1</v>
      </c>
      <c r="M71" s="47" t="s">
        <v>162</v>
      </c>
      <c r="N71" s="88" t="s">
        <v>260</v>
      </c>
      <c r="O71" s="20">
        <f t="shared" ref="O71:O105" si="90">IF(DAY(G71)&lt;=10,1,IF(DAY(G71)&gt;20,3,2))</f>
        <v>2</v>
      </c>
      <c r="P71" s="20">
        <f t="shared" ref="P71:P105" si="91">MONTH(G71)</f>
        <v>9</v>
      </c>
      <c r="Q71" s="20">
        <f t="shared" ref="Q71:Q105" si="92">YEAR(G71)</f>
        <v>2005</v>
      </c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si="61"/>
        <v/>
      </c>
      <c r="DD71" s="23" t="str">
        <f t="shared" si="62"/>
        <v/>
      </c>
      <c r="DE71" s="23" t="str">
        <f t="shared" si="63"/>
        <v/>
      </c>
      <c r="DF71" s="23" t="str">
        <f t="shared" si="64"/>
        <v/>
      </c>
      <c r="DG71" s="23" t="str">
        <f t="shared" si="65"/>
        <v/>
      </c>
      <c r="DH71" s="23" t="str">
        <f t="shared" si="66"/>
        <v/>
      </c>
      <c r="DI71" s="23" t="str">
        <f t="shared" si="67"/>
        <v/>
      </c>
      <c r="DJ71" s="23" t="str">
        <f t="shared" si="68"/>
        <v/>
      </c>
      <c r="DK71" s="23" t="str">
        <f t="shared" si="69"/>
        <v/>
      </c>
      <c r="DL71" s="23" t="str">
        <f t="shared" si="70"/>
        <v/>
      </c>
      <c r="DM71" s="23" t="str">
        <f t="shared" si="71"/>
        <v/>
      </c>
      <c r="DN71" s="23" t="str">
        <f t="shared" si="72"/>
        <v/>
      </c>
      <c r="DO71" s="23" t="str">
        <f t="shared" si="73"/>
        <v/>
      </c>
      <c r="DP71" s="23" t="str">
        <f t="shared" si="74"/>
        <v/>
      </c>
      <c r="DQ71" s="23" t="str">
        <f t="shared" si="75"/>
        <v/>
      </c>
      <c r="DR71" s="23" t="str">
        <f t="shared" si="76"/>
        <v/>
      </c>
      <c r="DS71" s="23" t="str">
        <f t="shared" si="77"/>
        <v/>
      </c>
      <c r="DT71" s="23" t="str">
        <f t="shared" si="78"/>
        <v/>
      </c>
      <c r="DU71" s="23" t="str">
        <f t="shared" si="79"/>
        <v/>
      </c>
      <c r="DV71" s="23" t="str">
        <f t="shared" si="80"/>
        <v/>
      </c>
      <c r="DW71" s="23" t="str">
        <f t="shared" si="81"/>
        <v/>
      </c>
      <c r="DX71" s="23" t="str">
        <f t="shared" si="82"/>
        <v/>
      </c>
      <c r="DY71" s="23" t="str">
        <f t="shared" si="83"/>
        <v/>
      </c>
      <c r="DZ71" s="23" t="str">
        <f t="shared" si="84"/>
        <v/>
      </c>
      <c r="EA71" s="23" t="str">
        <f t="shared" si="85"/>
        <v/>
      </c>
      <c r="EB71" s="23" t="str">
        <f t="shared" si="86"/>
        <v/>
      </c>
      <c r="EC71" s="23" t="str">
        <f t="shared" si="87"/>
        <v/>
      </c>
      <c r="ED71" s="23" t="str">
        <f t="shared" si="88"/>
        <v/>
      </c>
      <c r="EE71" s="23">
        <f t="shared" si="89"/>
        <v>1</v>
      </c>
    </row>
    <row r="72" spans="1:135" ht="11.25" customHeight="1">
      <c r="A72" s="59" t="s">
        <v>133</v>
      </c>
      <c r="B72" s="59" t="s">
        <v>78</v>
      </c>
      <c r="C72" s="22" t="s">
        <v>138</v>
      </c>
      <c r="D72" s="59"/>
      <c r="E72" s="60">
        <v>1</v>
      </c>
      <c r="F72" s="59" t="s">
        <v>217</v>
      </c>
      <c r="G72" s="61">
        <v>38613</v>
      </c>
      <c r="H72" s="61">
        <v>38615</v>
      </c>
      <c r="I72" s="54">
        <v>0</v>
      </c>
      <c r="J72" s="61"/>
      <c r="K72" s="56"/>
      <c r="L72" s="51">
        <v>1</v>
      </c>
      <c r="M72" s="47" t="s">
        <v>162</v>
      </c>
      <c r="N72" s="88" t="s">
        <v>260</v>
      </c>
      <c r="O72" s="20">
        <f t="shared" si="90"/>
        <v>2</v>
      </c>
      <c r="P72" s="20">
        <f t="shared" si="91"/>
        <v>9</v>
      </c>
      <c r="Q72" s="20">
        <f t="shared" si="92"/>
        <v>2005</v>
      </c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1"/>
        <v/>
      </c>
      <c r="DD72" s="23" t="str">
        <f t="shared" si="62"/>
        <v/>
      </c>
      <c r="DE72" s="23" t="str">
        <f t="shared" si="63"/>
        <v/>
      </c>
      <c r="DF72" s="23" t="str">
        <f t="shared" si="64"/>
        <v/>
      </c>
      <c r="DG72" s="23" t="str">
        <f t="shared" si="65"/>
        <v/>
      </c>
      <c r="DH72" s="23" t="str">
        <f t="shared" si="66"/>
        <v/>
      </c>
      <c r="DI72" s="23" t="str">
        <f t="shared" si="67"/>
        <v/>
      </c>
      <c r="DJ72" s="23" t="str">
        <f t="shared" si="68"/>
        <v/>
      </c>
      <c r="DK72" s="23" t="str">
        <f t="shared" si="69"/>
        <v/>
      </c>
      <c r="DL72" s="23" t="str">
        <f t="shared" si="70"/>
        <v/>
      </c>
      <c r="DM72" s="23" t="str">
        <f t="shared" si="71"/>
        <v/>
      </c>
      <c r="DN72" s="23" t="str">
        <f t="shared" si="72"/>
        <v/>
      </c>
      <c r="DO72" s="23" t="str">
        <f t="shared" si="73"/>
        <v/>
      </c>
      <c r="DP72" s="23" t="str">
        <f t="shared" si="74"/>
        <v/>
      </c>
      <c r="DQ72" s="23" t="str">
        <f t="shared" si="75"/>
        <v/>
      </c>
      <c r="DR72" s="23" t="str">
        <f t="shared" si="76"/>
        <v/>
      </c>
      <c r="DS72" s="23" t="str">
        <f t="shared" si="77"/>
        <v/>
      </c>
      <c r="DT72" s="23" t="str">
        <f t="shared" si="78"/>
        <v/>
      </c>
      <c r="DU72" s="23" t="str">
        <f t="shared" si="79"/>
        <v/>
      </c>
      <c r="DV72" s="23" t="str">
        <f t="shared" si="80"/>
        <v/>
      </c>
      <c r="DW72" s="23" t="str">
        <f t="shared" si="81"/>
        <v/>
      </c>
      <c r="DX72" s="23" t="str">
        <f t="shared" si="82"/>
        <v/>
      </c>
      <c r="DY72" s="23" t="str">
        <f t="shared" si="83"/>
        <v/>
      </c>
      <c r="DZ72" s="23" t="str">
        <f t="shared" si="84"/>
        <v/>
      </c>
      <c r="EA72" s="23" t="str">
        <f t="shared" si="85"/>
        <v/>
      </c>
      <c r="EB72" s="23" t="str">
        <f t="shared" si="86"/>
        <v/>
      </c>
      <c r="EC72" s="23" t="str">
        <f t="shared" si="87"/>
        <v/>
      </c>
      <c r="ED72" s="23" t="str">
        <f t="shared" si="88"/>
        <v/>
      </c>
      <c r="EE72" s="23">
        <f t="shared" si="89"/>
        <v>1</v>
      </c>
    </row>
    <row r="73" spans="1:135" ht="11.25" customHeight="1">
      <c r="A73" s="59" t="s">
        <v>133</v>
      </c>
      <c r="B73" s="59" t="s">
        <v>78</v>
      </c>
      <c r="C73" s="22" t="s">
        <v>138</v>
      </c>
      <c r="D73" s="59"/>
      <c r="E73" s="60">
        <v>1</v>
      </c>
      <c r="F73" s="59" t="s">
        <v>147</v>
      </c>
      <c r="G73" s="61">
        <v>38614</v>
      </c>
      <c r="H73" s="61">
        <v>38618</v>
      </c>
      <c r="I73" s="54">
        <v>0</v>
      </c>
      <c r="J73" s="61"/>
      <c r="K73" s="34"/>
      <c r="L73" s="52">
        <v>1</v>
      </c>
      <c r="M73" s="48" t="s">
        <v>162</v>
      </c>
      <c r="N73" s="88" t="s">
        <v>260</v>
      </c>
      <c r="O73" s="20">
        <f t="shared" si="90"/>
        <v>2</v>
      </c>
      <c r="P73" s="20">
        <f t="shared" si="91"/>
        <v>9</v>
      </c>
      <c r="Q73" s="20">
        <f t="shared" si="92"/>
        <v>2005</v>
      </c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1"/>
        <v/>
      </c>
      <c r="DD73" s="23" t="str">
        <f t="shared" si="62"/>
        <v/>
      </c>
      <c r="DE73" s="23" t="str">
        <f t="shared" si="63"/>
        <v/>
      </c>
      <c r="DF73" s="23" t="str">
        <f t="shared" si="64"/>
        <v/>
      </c>
      <c r="DG73" s="23" t="str">
        <f t="shared" si="65"/>
        <v/>
      </c>
      <c r="DH73" s="23" t="str">
        <f t="shared" si="66"/>
        <v/>
      </c>
      <c r="DI73" s="23" t="str">
        <f t="shared" si="67"/>
        <v/>
      </c>
      <c r="DJ73" s="23" t="str">
        <f t="shared" si="68"/>
        <v/>
      </c>
      <c r="DK73" s="23" t="str">
        <f t="shared" si="69"/>
        <v/>
      </c>
      <c r="DL73" s="23" t="str">
        <f t="shared" si="70"/>
        <v/>
      </c>
      <c r="DM73" s="23" t="str">
        <f t="shared" si="71"/>
        <v/>
      </c>
      <c r="DN73" s="23" t="str">
        <f t="shared" si="72"/>
        <v/>
      </c>
      <c r="DO73" s="23" t="str">
        <f t="shared" si="73"/>
        <v/>
      </c>
      <c r="DP73" s="23" t="str">
        <f t="shared" si="74"/>
        <v/>
      </c>
      <c r="DQ73" s="23" t="str">
        <f t="shared" si="75"/>
        <v/>
      </c>
      <c r="DR73" s="23" t="str">
        <f t="shared" si="76"/>
        <v/>
      </c>
      <c r="DS73" s="23" t="str">
        <f t="shared" si="77"/>
        <v/>
      </c>
      <c r="DT73" s="23" t="str">
        <f t="shared" si="78"/>
        <v/>
      </c>
      <c r="DU73" s="23" t="str">
        <f t="shared" si="79"/>
        <v/>
      </c>
      <c r="DV73" s="23" t="str">
        <f t="shared" si="80"/>
        <v/>
      </c>
      <c r="DW73" s="23" t="str">
        <f t="shared" si="81"/>
        <v/>
      </c>
      <c r="DX73" s="23" t="str">
        <f t="shared" si="82"/>
        <v/>
      </c>
      <c r="DY73" s="23" t="str">
        <f t="shared" si="83"/>
        <v/>
      </c>
      <c r="DZ73" s="23" t="str">
        <f t="shared" si="84"/>
        <v/>
      </c>
      <c r="EA73" s="23" t="str">
        <f t="shared" si="85"/>
        <v/>
      </c>
      <c r="EB73" s="23" t="str">
        <f t="shared" si="86"/>
        <v/>
      </c>
      <c r="EC73" s="23" t="str">
        <f t="shared" si="87"/>
        <v/>
      </c>
      <c r="ED73" s="23" t="str">
        <f t="shared" si="88"/>
        <v/>
      </c>
      <c r="EE73" s="23">
        <f t="shared" si="89"/>
        <v>1</v>
      </c>
    </row>
    <row r="74" spans="1:135" ht="11.25" customHeight="1">
      <c r="A74" s="59" t="s">
        <v>133</v>
      </c>
      <c r="B74" s="59" t="s">
        <v>75</v>
      </c>
      <c r="C74" s="59" t="s">
        <v>163</v>
      </c>
      <c r="D74" s="59"/>
      <c r="E74" s="60">
        <v>1</v>
      </c>
      <c r="F74" s="59" t="s">
        <v>217</v>
      </c>
      <c r="G74" s="61">
        <v>38628</v>
      </c>
      <c r="H74" s="61">
        <v>38630</v>
      </c>
      <c r="I74" s="54">
        <v>0</v>
      </c>
      <c r="J74" s="61"/>
      <c r="K74" s="34"/>
      <c r="L74" s="52">
        <v>1</v>
      </c>
      <c r="M74" s="48" t="s">
        <v>162</v>
      </c>
      <c r="N74" s="88" t="s">
        <v>260</v>
      </c>
      <c r="O74" s="20">
        <f t="shared" si="90"/>
        <v>1</v>
      </c>
      <c r="P74" s="20">
        <f t="shared" si="91"/>
        <v>10</v>
      </c>
      <c r="Q74" s="20">
        <f t="shared" si="92"/>
        <v>2005</v>
      </c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1"/>
        <v/>
      </c>
      <c r="DD74" s="23" t="str">
        <f t="shared" si="62"/>
        <v/>
      </c>
      <c r="DE74" s="23" t="str">
        <f t="shared" si="63"/>
        <v/>
      </c>
      <c r="DF74" s="23" t="str">
        <f t="shared" si="64"/>
        <v/>
      </c>
      <c r="DG74" s="23" t="str">
        <f t="shared" si="65"/>
        <v/>
      </c>
      <c r="DH74" s="23" t="str">
        <f t="shared" si="66"/>
        <v/>
      </c>
      <c r="DI74" s="23" t="str">
        <f t="shared" si="67"/>
        <v/>
      </c>
      <c r="DJ74" s="23" t="str">
        <f t="shared" si="68"/>
        <v/>
      </c>
      <c r="DK74" s="23" t="str">
        <f t="shared" si="69"/>
        <v/>
      </c>
      <c r="DL74" s="23" t="str">
        <f t="shared" si="70"/>
        <v/>
      </c>
      <c r="DM74" s="23" t="str">
        <f t="shared" si="71"/>
        <v/>
      </c>
      <c r="DN74" s="23" t="str">
        <f t="shared" si="72"/>
        <v/>
      </c>
      <c r="DO74" s="23" t="str">
        <f t="shared" si="73"/>
        <v/>
      </c>
      <c r="DP74" s="23" t="str">
        <f t="shared" si="74"/>
        <v/>
      </c>
      <c r="DQ74" s="23" t="str">
        <f t="shared" si="75"/>
        <v/>
      </c>
      <c r="DR74" s="23" t="str">
        <f t="shared" si="76"/>
        <v/>
      </c>
      <c r="DS74" s="23" t="str">
        <f t="shared" si="77"/>
        <v/>
      </c>
      <c r="DT74" s="23" t="str">
        <f t="shared" si="78"/>
        <v/>
      </c>
      <c r="DU74" s="23" t="str">
        <f t="shared" si="79"/>
        <v/>
      </c>
      <c r="DV74" s="23" t="str">
        <f t="shared" si="80"/>
        <v/>
      </c>
      <c r="DW74" s="23" t="str">
        <f t="shared" si="81"/>
        <v/>
      </c>
      <c r="DX74" s="23" t="str">
        <f t="shared" si="82"/>
        <v/>
      </c>
      <c r="DY74" s="23" t="str">
        <f t="shared" si="83"/>
        <v/>
      </c>
      <c r="DZ74" s="23" t="str">
        <f t="shared" si="84"/>
        <v/>
      </c>
      <c r="EA74" s="23" t="str">
        <f t="shared" si="85"/>
        <v/>
      </c>
      <c r="EB74" s="23" t="str">
        <f t="shared" si="86"/>
        <v/>
      </c>
      <c r="EC74" s="23" t="str">
        <f t="shared" si="87"/>
        <v/>
      </c>
      <c r="ED74" s="23" t="str">
        <f t="shared" si="88"/>
        <v/>
      </c>
      <c r="EE74" s="23">
        <f t="shared" si="89"/>
        <v>1</v>
      </c>
    </row>
    <row r="75" spans="1:135" ht="11.25" customHeight="1">
      <c r="A75" s="59" t="s">
        <v>133</v>
      </c>
      <c r="B75" s="59" t="s">
        <v>79</v>
      </c>
      <c r="C75" s="59" t="s">
        <v>219</v>
      </c>
      <c r="D75" s="59" t="s">
        <v>204</v>
      </c>
      <c r="E75" s="60">
        <v>1</v>
      </c>
      <c r="F75" s="59" t="s">
        <v>217</v>
      </c>
      <c r="G75" s="61">
        <v>38633</v>
      </c>
      <c r="H75" s="61"/>
      <c r="I75" s="54">
        <v>0</v>
      </c>
      <c r="J75" s="61"/>
      <c r="K75" s="34"/>
      <c r="L75" s="52">
        <v>1</v>
      </c>
      <c r="M75" s="48" t="s">
        <v>162</v>
      </c>
      <c r="N75" s="88" t="s">
        <v>260</v>
      </c>
      <c r="O75" s="20">
        <f t="shared" si="90"/>
        <v>1</v>
      </c>
      <c r="P75" s="20">
        <f t="shared" si="91"/>
        <v>10</v>
      </c>
      <c r="Q75" s="20">
        <f t="shared" si="92"/>
        <v>2005</v>
      </c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1"/>
        <v/>
      </c>
      <c r="DD75" s="23" t="str">
        <f t="shared" si="62"/>
        <v/>
      </c>
      <c r="DE75" s="23" t="str">
        <f t="shared" si="63"/>
        <v/>
      </c>
      <c r="DF75" s="23" t="str">
        <f t="shared" si="64"/>
        <v/>
      </c>
      <c r="DG75" s="23" t="str">
        <f t="shared" si="65"/>
        <v/>
      </c>
      <c r="DH75" s="23" t="str">
        <f t="shared" si="66"/>
        <v/>
      </c>
      <c r="DI75" s="23" t="str">
        <f t="shared" si="67"/>
        <v/>
      </c>
      <c r="DJ75" s="23" t="str">
        <f t="shared" si="68"/>
        <v/>
      </c>
      <c r="DK75" s="23" t="str">
        <f t="shared" si="69"/>
        <v/>
      </c>
      <c r="DL75" s="23" t="str">
        <f t="shared" si="70"/>
        <v/>
      </c>
      <c r="DM75" s="23" t="str">
        <f t="shared" si="71"/>
        <v/>
      </c>
      <c r="DN75" s="23" t="str">
        <f t="shared" si="72"/>
        <v/>
      </c>
      <c r="DO75" s="23" t="str">
        <f t="shared" si="73"/>
        <v/>
      </c>
      <c r="DP75" s="23" t="str">
        <f t="shared" si="74"/>
        <v/>
      </c>
      <c r="DQ75" s="23" t="str">
        <f t="shared" si="75"/>
        <v/>
      </c>
      <c r="DR75" s="23" t="str">
        <f t="shared" si="76"/>
        <v/>
      </c>
      <c r="DS75" s="23" t="str">
        <f t="shared" si="77"/>
        <v/>
      </c>
      <c r="DT75" s="23" t="str">
        <f t="shared" si="78"/>
        <v/>
      </c>
      <c r="DU75" s="23" t="str">
        <f t="shared" si="79"/>
        <v/>
      </c>
      <c r="DV75" s="23" t="str">
        <f t="shared" si="80"/>
        <v/>
      </c>
      <c r="DW75" s="23" t="str">
        <f t="shared" si="81"/>
        <v/>
      </c>
      <c r="DX75" s="23" t="str">
        <f t="shared" si="82"/>
        <v/>
      </c>
      <c r="DY75" s="23" t="str">
        <f t="shared" si="83"/>
        <v/>
      </c>
      <c r="DZ75" s="23" t="str">
        <f t="shared" si="84"/>
        <v/>
      </c>
      <c r="EA75" s="23" t="str">
        <f t="shared" si="85"/>
        <v/>
      </c>
      <c r="EB75" s="23" t="str">
        <f t="shared" si="86"/>
        <v/>
      </c>
      <c r="EC75" s="23" t="str">
        <f t="shared" si="87"/>
        <v/>
      </c>
      <c r="ED75" s="23" t="str">
        <f t="shared" si="88"/>
        <v/>
      </c>
      <c r="EE75" s="23">
        <f t="shared" si="89"/>
        <v>1</v>
      </c>
    </row>
    <row r="76" spans="1:135" ht="11.25" customHeight="1">
      <c r="A76" s="59" t="s">
        <v>133</v>
      </c>
      <c r="B76" s="59" t="s">
        <v>79</v>
      </c>
      <c r="C76" s="59" t="s">
        <v>209</v>
      </c>
      <c r="D76" s="59" t="s">
        <v>230</v>
      </c>
      <c r="E76" s="60">
        <v>2</v>
      </c>
      <c r="F76" s="59" t="s">
        <v>217</v>
      </c>
      <c r="G76" s="61">
        <v>38633</v>
      </c>
      <c r="H76" s="61">
        <v>38640</v>
      </c>
      <c r="I76" s="54">
        <v>0</v>
      </c>
      <c r="J76" s="61"/>
      <c r="K76" s="34"/>
      <c r="L76" s="52">
        <v>1</v>
      </c>
      <c r="M76" s="48" t="s">
        <v>162</v>
      </c>
      <c r="N76" s="88" t="s">
        <v>260</v>
      </c>
      <c r="O76" s="20">
        <f t="shared" si="90"/>
        <v>1</v>
      </c>
      <c r="P76" s="20">
        <f t="shared" si="91"/>
        <v>10</v>
      </c>
      <c r="Q76" s="20">
        <f t="shared" si="92"/>
        <v>2005</v>
      </c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1"/>
        <v/>
      </c>
      <c r="DD76" s="23" t="str">
        <f t="shared" si="62"/>
        <v/>
      </c>
      <c r="DE76" s="23" t="str">
        <f t="shared" si="63"/>
        <v/>
      </c>
      <c r="DF76" s="23" t="str">
        <f t="shared" si="64"/>
        <v/>
      </c>
      <c r="DG76" s="23" t="str">
        <f t="shared" si="65"/>
        <v/>
      </c>
      <c r="DH76" s="23" t="str">
        <f t="shared" si="66"/>
        <v/>
      </c>
      <c r="DI76" s="23" t="str">
        <f t="shared" si="67"/>
        <v/>
      </c>
      <c r="DJ76" s="23" t="str">
        <f t="shared" si="68"/>
        <v/>
      </c>
      <c r="DK76" s="23" t="str">
        <f t="shared" si="69"/>
        <v/>
      </c>
      <c r="DL76" s="23" t="str">
        <f t="shared" si="70"/>
        <v/>
      </c>
      <c r="DM76" s="23" t="str">
        <f t="shared" si="71"/>
        <v/>
      </c>
      <c r="DN76" s="23" t="str">
        <f t="shared" si="72"/>
        <v/>
      </c>
      <c r="DO76" s="23" t="str">
        <f t="shared" si="73"/>
        <v/>
      </c>
      <c r="DP76" s="23" t="str">
        <f t="shared" si="74"/>
        <v/>
      </c>
      <c r="DQ76" s="23" t="str">
        <f t="shared" si="75"/>
        <v/>
      </c>
      <c r="DR76" s="23" t="str">
        <f t="shared" si="76"/>
        <v/>
      </c>
      <c r="DS76" s="23" t="str">
        <f t="shared" si="77"/>
        <v/>
      </c>
      <c r="DT76" s="23" t="str">
        <f t="shared" si="78"/>
        <v/>
      </c>
      <c r="DU76" s="23" t="str">
        <f t="shared" si="79"/>
        <v/>
      </c>
      <c r="DV76" s="23" t="str">
        <f t="shared" si="80"/>
        <v/>
      </c>
      <c r="DW76" s="23" t="str">
        <f t="shared" si="81"/>
        <v/>
      </c>
      <c r="DX76" s="23" t="str">
        <f t="shared" si="82"/>
        <v/>
      </c>
      <c r="DY76" s="23" t="str">
        <f t="shared" si="83"/>
        <v/>
      </c>
      <c r="DZ76" s="23" t="str">
        <f t="shared" si="84"/>
        <v/>
      </c>
      <c r="EA76" s="23" t="str">
        <f t="shared" si="85"/>
        <v/>
      </c>
      <c r="EB76" s="23" t="str">
        <f t="shared" si="86"/>
        <v/>
      </c>
      <c r="EC76" s="23" t="str">
        <f t="shared" si="87"/>
        <v/>
      </c>
      <c r="ED76" s="23" t="str">
        <f t="shared" si="88"/>
        <v/>
      </c>
      <c r="EE76" s="23">
        <f t="shared" si="89"/>
        <v>2</v>
      </c>
    </row>
    <row r="77" spans="1:135" ht="11.25" customHeight="1">
      <c r="A77" s="59" t="s">
        <v>133</v>
      </c>
      <c r="B77" s="59" t="s">
        <v>79</v>
      </c>
      <c r="C77" s="59" t="s">
        <v>236</v>
      </c>
      <c r="D77" s="59" t="s">
        <v>231</v>
      </c>
      <c r="E77" s="60">
        <v>1</v>
      </c>
      <c r="F77" s="59" t="s">
        <v>217</v>
      </c>
      <c r="G77" s="61">
        <v>38633</v>
      </c>
      <c r="H77" s="61">
        <v>38635</v>
      </c>
      <c r="I77" s="54">
        <v>0</v>
      </c>
      <c r="J77" s="61"/>
      <c r="K77" s="34"/>
      <c r="L77" s="52">
        <v>1</v>
      </c>
      <c r="M77" s="48" t="s">
        <v>162</v>
      </c>
      <c r="N77" s="88" t="s">
        <v>260</v>
      </c>
      <c r="O77" s="20">
        <f t="shared" si="90"/>
        <v>1</v>
      </c>
      <c r="P77" s="20">
        <f t="shared" si="91"/>
        <v>10</v>
      </c>
      <c r="Q77" s="20">
        <f t="shared" si="92"/>
        <v>2005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1"/>
        <v/>
      </c>
      <c r="DD77" s="23" t="str">
        <f t="shared" si="62"/>
        <v/>
      </c>
      <c r="DE77" s="23" t="str">
        <f t="shared" si="63"/>
        <v/>
      </c>
      <c r="DF77" s="23" t="str">
        <f t="shared" si="64"/>
        <v/>
      </c>
      <c r="DG77" s="23" t="str">
        <f t="shared" si="65"/>
        <v/>
      </c>
      <c r="DH77" s="23" t="str">
        <f t="shared" si="66"/>
        <v/>
      </c>
      <c r="DI77" s="23" t="str">
        <f t="shared" si="67"/>
        <v/>
      </c>
      <c r="DJ77" s="23" t="str">
        <f t="shared" si="68"/>
        <v/>
      </c>
      <c r="DK77" s="23" t="str">
        <f t="shared" si="69"/>
        <v/>
      </c>
      <c r="DL77" s="23" t="str">
        <f t="shared" si="70"/>
        <v/>
      </c>
      <c r="DM77" s="23" t="str">
        <f t="shared" si="71"/>
        <v/>
      </c>
      <c r="DN77" s="23" t="str">
        <f t="shared" si="72"/>
        <v/>
      </c>
      <c r="DO77" s="23" t="str">
        <f t="shared" si="73"/>
        <v/>
      </c>
      <c r="DP77" s="23" t="str">
        <f t="shared" si="74"/>
        <v/>
      </c>
      <c r="DQ77" s="23" t="str">
        <f t="shared" si="75"/>
        <v/>
      </c>
      <c r="DR77" s="23" t="str">
        <f t="shared" si="76"/>
        <v/>
      </c>
      <c r="DS77" s="23" t="str">
        <f t="shared" si="77"/>
        <v/>
      </c>
      <c r="DT77" s="23" t="str">
        <f t="shared" si="78"/>
        <v/>
      </c>
      <c r="DU77" s="23" t="str">
        <f t="shared" si="79"/>
        <v/>
      </c>
      <c r="DV77" s="23" t="str">
        <f t="shared" si="80"/>
        <v/>
      </c>
      <c r="DW77" s="23" t="str">
        <f t="shared" si="81"/>
        <v/>
      </c>
      <c r="DX77" s="23" t="str">
        <f t="shared" si="82"/>
        <v/>
      </c>
      <c r="DY77" s="23" t="str">
        <f t="shared" si="83"/>
        <v/>
      </c>
      <c r="DZ77" s="23" t="str">
        <f t="shared" si="84"/>
        <v/>
      </c>
      <c r="EA77" s="23" t="str">
        <f t="shared" si="85"/>
        <v/>
      </c>
      <c r="EB77" s="23" t="str">
        <f t="shared" si="86"/>
        <v/>
      </c>
      <c r="EC77" s="23" t="str">
        <f t="shared" si="87"/>
        <v/>
      </c>
      <c r="ED77" s="23" t="str">
        <f t="shared" si="88"/>
        <v/>
      </c>
      <c r="EE77" s="23">
        <f t="shared" si="89"/>
        <v>1</v>
      </c>
    </row>
    <row r="78" spans="1:135" ht="11.25" customHeight="1">
      <c r="A78" s="59" t="s">
        <v>133</v>
      </c>
      <c r="B78" s="59" t="s">
        <v>79</v>
      </c>
      <c r="C78" s="59" t="s">
        <v>238</v>
      </c>
      <c r="D78" s="59" t="s">
        <v>204</v>
      </c>
      <c r="E78" s="60">
        <v>4</v>
      </c>
      <c r="F78" s="59" t="s">
        <v>217</v>
      </c>
      <c r="G78" s="61">
        <v>38636</v>
      </c>
      <c r="H78" s="61">
        <v>38638</v>
      </c>
      <c r="I78" s="54">
        <v>0</v>
      </c>
      <c r="J78" s="87" t="s">
        <v>257</v>
      </c>
      <c r="K78" s="34"/>
      <c r="L78" s="52">
        <v>1</v>
      </c>
      <c r="M78" s="48" t="s">
        <v>162</v>
      </c>
      <c r="N78" s="88" t="s">
        <v>260</v>
      </c>
      <c r="O78" s="20">
        <f t="shared" si="90"/>
        <v>2</v>
      </c>
      <c r="P78" s="20">
        <f t="shared" si="91"/>
        <v>10</v>
      </c>
      <c r="Q78" s="20">
        <f t="shared" si="92"/>
        <v>2005</v>
      </c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1"/>
        <v/>
      </c>
      <c r="DD78" s="23" t="str">
        <f t="shared" si="62"/>
        <v/>
      </c>
      <c r="DE78" s="23" t="str">
        <f t="shared" si="63"/>
        <v/>
      </c>
      <c r="DF78" s="23" t="str">
        <f t="shared" si="64"/>
        <v/>
      </c>
      <c r="DG78" s="23" t="str">
        <f t="shared" si="65"/>
        <v/>
      </c>
      <c r="DH78" s="23" t="str">
        <f t="shared" si="66"/>
        <v/>
      </c>
      <c r="DI78" s="23" t="str">
        <f t="shared" si="67"/>
        <v/>
      </c>
      <c r="DJ78" s="23" t="str">
        <f t="shared" si="68"/>
        <v/>
      </c>
      <c r="DK78" s="23" t="str">
        <f t="shared" si="69"/>
        <v/>
      </c>
      <c r="DL78" s="23" t="str">
        <f t="shared" si="70"/>
        <v/>
      </c>
      <c r="DM78" s="23" t="str">
        <f t="shared" si="71"/>
        <v/>
      </c>
      <c r="DN78" s="23" t="str">
        <f t="shared" si="72"/>
        <v/>
      </c>
      <c r="DO78" s="23" t="str">
        <f t="shared" si="73"/>
        <v/>
      </c>
      <c r="DP78" s="23" t="str">
        <f t="shared" si="74"/>
        <v/>
      </c>
      <c r="DQ78" s="23" t="str">
        <f t="shared" si="75"/>
        <v/>
      </c>
      <c r="DR78" s="23" t="str">
        <f t="shared" si="76"/>
        <v/>
      </c>
      <c r="DS78" s="23" t="str">
        <f t="shared" si="77"/>
        <v/>
      </c>
      <c r="DT78" s="23" t="str">
        <f t="shared" si="78"/>
        <v/>
      </c>
      <c r="DU78" s="23" t="str">
        <f t="shared" si="79"/>
        <v/>
      </c>
      <c r="DV78" s="23" t="str">
        <f t="shared" si="80"/>
        <v/>
      </c>
      <c r="DW78" s="23" t="str">
        <f t="shared" si="81"/>
        <v/>
      </c>
      <c r="DX78" s="23" t="str">
        <f t="shared" si="82"/>
        <v/>
      </c>
      <c r="DY78" s="23" t="str">
        <f t="shared" si="83"/>
        <v/>
      </c>
      <c r="DZ78" s="23" t="str">
        <f t="shared" si="84"/>
        <v/>
      </c>
      <c r="EA78" s="23" t="str">
        <f t="shared" si="85"/>
        <v/>
      </c>
      <c r="EB78" s="23" t="str">
        <f t="shared" si="86"/>
        <v/>
      </c>
      <c r="EC78" s="23" t="str">
        <f t="shared" si="87"/>
        <v/>
      </c>
      <c r="ED78" s="23" t="str">
        <f t="shared" si="88"/>
        <v/>
      </c>
      <c r="EE78" s="23">
        <f t="shared" si="89"/>
        <v>4</v>
      </c>
    </row>
    <row r="79" spans="1:135" ht="11.25" customHeight="1">
      <c r="A79" s="59" t="s">
        <v>133</v>
      </c>
      <c r="B79" s="59" t="s">
        <v>81</v>
      </c>
      <c r="C79" s="59" t="s">
        <v>211</v>
      </c>
      <c r="D79" s="59" t="s">
        <v>177</v>
      </c>
      <c r="E79" s="60">
        <v>1</v>
      </c>
      <c r="F79" s="59" t="s">
        <v>217</v>
      </c>
      <c r="G79" s="61">
        <v>38636</v>
      </c>
      <c r="H79" s="61">
        <v>38637</v>
      </c>
      <c r="I79" s="54">
        <v>0</v>
      </c>
      <c r="J79" s="61"/>
      <c r="K79" s="34"/>
      <c r="L79" s="52">
        <v>1</v>
      </c>
      <c r="M79" s="48" t="s">
        <v>162</v>
      </c>
      <c r="N79" s="88" t="s">
        <v>260</v>
      </c>
      <c r="O79" s="20">
        <f t="shared" si="90"/>
        <v>2</v>
      </c>
      <c r="P79" s="20">
        <f t="shared" si="91"/>
        <v>10</v>
      </c>
      <c r="Q79" s="20">
        <f t="shared" si="92"/>
        <v>2005</v>
      </c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1"/>
        <v/>
      </c>
      <c r="DD79" s="23" t="str">
        <f t="shared" si="62"/>
        <v/>
      </c>
      <c r="DE79" s="23" t="str">
        <f t="shared" si="63"/>
        <v/>
      </c>
      <c r="DF79" s="23" t="str">
        <f t="shared" si="64"/>
        <v/>
      </c>
      <c r="DG79" s="23" t="str">
        <f t="shared" si="65"/>
        <v/>
      </c>
      <c r="DH79" s="23" t="str">
        <f t="shared" si="66"/>
        <v/>
      </c>
      <c r="DI79" s="23" t="str">
        <f t="shared" si="67"/>
        <v/>
      </c>
      <c r="DJ79" s="23" t="str">
        <f t="shared" si="68"/>
        <v/>
      </c>
      <c r="DK79" s="23" t="str">
        <f t="shared" si="69"/>
        <v/>
      </c>
      <c r="DL79" s="23" t="str">
        <f t="shared" si="70"/>
        <v/>
      </c>
      <c r="DM79" s="23" t="str">
        <f t="shared" si="71"/>
        <v/>
      </c>
      <c r="DN79" s="23" t="str">
        <f t="shared" si="72"/>
        <v/>
      </c>
      <c r="DO79" s="23" t="str">
        <f t="shared" si="73"/>
        <v/>
      </c>
      <c r="DP79" s="23" t="str">
        <f t="shared" si="74"/>
        <v/>
      </c>
      <c r="DQ79" s="23" t="str">
        <f t="shared" si="75"/>
        <v/>
      </c>
      <c r="DR79" s="23" t="str">
        <f t="shared" si="76"/>
        <v/>
      </c>
      <c r="DS79" s="23" t="str">
        <f t="shared" si="77"/>
        <v/>
      </c>
      <c r="DT79" s="23" t="str">
        <f t="shared" si="78"/>
        <v/>
      </c>
      <c r="DU79" s="23" t="str">
        <f t="shared" si="79"/>
        <v/>
      </c>
      <c r="DV79" s="23" t="str">
        <f t="shared" si="80"/>
        <v/>
      </c>
      <c r="DW79" s="23" t="str">
        <f t="shared" si="81"/>
        <v/>
      </c>
      <c r="DX79" s="23" t="str">
        <f t="shared" si="82"/>
        <v/>
      </c>
      <c r="DY79" s="23" t="str">
        <f t="shared" si="83"/>
        <v/>
      </c>
      <c r="DZ79" s="23" t="str">
        <f t="shared" si="84"/>
        <v/>
      </c>
      <c r="EA79" s="23" t="str">
        <f t="shared" si="85"/>
        <v/>
      </c>
      <c r="EB79" s="23" t="str">
        <f t="shared" si="86"/>
        <v/>
      </c>
      <c r="EC79" s="23" t="str">
        <f t="shared" si="87"/>
        <v/>
      </c>
      <c r="ED79" s="23" t="str">
        <f t="shared" si="88"/>
        <v/>
      </c>
      <c r="EE79" s="23">
        <f t="shared" si="89"/>
        <v>1</v>
      </c>
    </row>
    <row r="80" spans="1:135" ht="11.25" customHeight="1">
      <c r="A80" s="59" t="s">
        <v>133</v>
      </c>
      <c r="B80" s="59" t="s">
        <v>78</v>
      </c>
      <c r="C80" s="59" t="s">
        <v>138</v>
      </c>
      <c r="D80" s="59"/>
      <c r="E80" s="60">
        <v>7</v>
      </c>
      <c r="F80" s="59"/>
      <c r="G80" s="61">
        <v>38637</v>
      </c>
      <c r="H80" s="61">
        <v>38650</v>
      </c>
      <c r="I80" s="54">
        <v>0</v>
      </c>
      <c r="J80" s="87" t="s">
        <v>258</v>
      </c>
      <c r="K80" s="34"/>
      <c r="L80" s="52">
        <v>1</v>
      </c>
      <c r="M80" s="48" t="s">
        <v>164</v>
      </c>
      <c r="N80" s="88" t="s">
        <v>260</v>
      </c>
      <c r="O80" s="20">
        <f t="shared" si="90"/>
        <v>2</v>
      </c>
      <c r="P80" s="20">
        <f t="shared" si="91"/>
        <v>10</v>
      </c>
      <c r="Q80" s="20">
        <f t="shared" si="92"/>
        <v>2005</v>
      </c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1"/>
        <v/>
      </c>
      <c r="DD80" s="23" t="str">
        <f t="shared" si="62"/>
        <v/>
      </c>
      <c r="DE80" s="23" t="str">
        <f t="shared" si="63"/>
        <v/>
      </c>
      <c r="DF80" s="23" t="str">
        <f t="shared" si="64"/>
        <v/>
      </c>
      <c r="DG80" s="23" t="str">
        <f t="shared" si="65"/>
        <v/>
      </c>
      <c r="DH80" s="23" t="str">
        <f t="shared" si="66"/>
        <v/>
      </c>
      <c r="DI80" s="23" t="str">
        <f t="shared" si="67"/>
        <v/>
      </c>
      <c r="DJ80" s="23" t="str">
        <f t="shared" si="68"/>
        <v/>
      </c>
      <c r="DK80" s="23" t="str">
        <f t="shared" si="69"/>
        <v/>
      </c>
      <c r="DL80" s="23" t="str">
        <f t="shared" si="70"/>
        <v/>
      </c>
      <c r="DM80" s="23" t="str">
        <f t="shared" si="71"/>
        <v/>
      </c>
      <c r="DN80" s="23" t="str">
        <f t="shared" si="72"/>
        <v/>
      </c>
      <c r="DO80" s="23" t="str">
        <f t="shared" si="73"/>
        <v/>
      </c>
      <c r="DP80" s="23" t="str">
        <f t="shared" si="74"/>
        <v/>
      </c>
      <c r="DQ80" s="23" t="str">
        <f t="shared" si="75"/>
        <v/>
      </c>
      <c r="DR80" s="23" t="str">
        <f t="shared" si="76"/>
        <v/>
      </c>
      <c r="DS80" s="23" t="str">
        <f t="shared" si="77"/>
        <v/>
      </c>
      <c r="DT80" s="23" t="str">
        <f t="shared" si="78"/>
        <v/>
      </c>
      <c r="DU80" s="23" t="str">
        <f t="shared" si="79"/>
        <v/>
      </c>
      <c r="DV80" s="23" t="str">
        <f t="shared" si="80"/>
        <v/>
      </c>
      <c r="DW80" s="23" t="str">
        <f t="shared" si="81"/>
        <v/>
      </c>
      <c r="DX80" s="23" t="str">
        <f t="shared" si="82"/>
        <v/>
      </c>
      <c r="DY80" s="23" t="str">
        <f t="shared" si="83"/>
        <v/>
      </c>
      <c r="DZ80" s="23" t="str">
        <f t="shared" si="84"/>
        <v/>
      </c>
      <c r="EA80" s="23" t="str">
        <f t="shared" si="85"/>
        <v/>
      </c>
      <c r="EB80" s="23" t="str">
        <f t="shared" si="86"/>
        <v/>
      </c>
      <c r="EC80" s="23" t="str">
        <f t="shared" si="87"/>
        <v/>
      </c>
      <c r="ED80" s="23" t="str">
        <f t="shared" si="88"/>
        <v/>
      </c>
      <c r="EE80" s="23">
        <f t="shared" si="89"/>
        <v>7</v>
      </c>
    </row>
    <row r="81" spans="1:135" ht="11.25" customHeight="1">
      <c r="A81" s="59" t="s">
        <v>133</v>
      </c>
      <c r="B81" s="59" t="s">
        <v>79</v>
      </c>
      <c r="C81" s="59" t="s">
        <v>236</v>
      </c>
      <c r="D81" s="59" t="s">
        <v>231</v>
      </c>
      <c r="E81" s="60">
        <v>3</v>
      </c>
      <c r="F81" s="59" t="s">
        <v>217</v>
      </c>
      <c r="G81" s="61">
        <v>38641</v>
      </c>
      <c r="H81" s="61"/>
      <c r="I81" s="54">
        <v>0</v>
      </c>
      <c r="J81" s="61"/>
      <c r="K81" s="34"/>
      <c r="L81" s="52">
        <v>1</v>
      </c>
      <c r="M81" s="48" t="s">
        <v>164</v>
      </c>
      <c r="N81" s="88" t="s">
        <v>260</v>
      </c>
      <c r="O81" s="20">
        <f t="shared" si="90"/>
        <v>2</v>
      </c>
      <c r="P81" s="20">
        <f t="shared" si="91"/>
        <v>10</v>
      </c>
      <c r="Q81" s="20">
        <f t="shared" si="92"/>
        <v>2005</v>
      </c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1"/>
        <v/>
      </c>
      <c r="DD81" s="23" t="str">
        <f t="shared" si="62"/>
        <v/>
      </c>
      <c r="DE81" s="23" t="str">
        <f t="shared" si="63"/>
        <v/>
      </c>
      <c r="DF81" s="23" t="str">
        <f t="shared" si="64"/>
        <v/>
      </c>
      <c r="DG81" s="23" t="str">
        <f t="shared" si="65"/>
        <v/>
      </c>
      <c r="DH81" s="23" t="str">
        <f t="shared" si="66"/>
        <v/>
      </c>
      <c r="DI81" s="23" t="str">
        <f t="shared" si="67"/>
        <v/>
      </c>
      <c r="DJ81" s="23" t="str">
        <f t="shared" si="68"/>
        <v/>
      </c>
      <c r="DK81" s="23" t="str">
        <f t="shared" si="69"/>
        <v/>
      </c>
      <c r="DL81" s="23" t="str">
        <f t="shared" si="70"/>
        <v/>
      </c>
      <c r="DM81" s="23" t="str">
        <f t="shared" si="71"/>
        <v/>
      </c>
      <c r="DN81" s="23" t="str">
        <f t="shared" si="72"/>
        <v/>
      </c>
      <c r="DO81" s="23" t="str">
        <f t="shared" si="73"/>
        <v/>
      </c>
      <c r="DP81" s="23" t="str">
        <f t="shared" si="74"/>
        <v/>
      </c>
      <c r="DQ81" s="23" t="str">
        <f t="shared" si="75"/>
        <v/>
      </c>
      <c r="DR81" s="23" t="str">
        <f t="shared" si="76"/>
        <v/>
      </c>
      <c r="DS81" s="23" t="str">
        <f t="shared" si="77"/>
        <v/>
      </c>
      <c r="DT81" s="23" t="str">
        <f t="shared" si="78"/>
        <v/>
      </c>
      <c r="DU81" s="23" t="str">
        <f t="shared" si="79"/>
        <v/>
      </c>
      <c r="DV81" s="23" t="str">
        <f t="shared" si="80"/>
        <v/>
      </c>
      <c r="DW81" s="23" t="str">
        <f t="shared" si="81"/>
        <v/>
      </c>
      <c r="DX81" s="23" t="str">
        <f t="shared" si="82"/>
        <v/>
      </c>
      <c r="DY81" s="23" t="str">
        <f t="shared" si="83"/>
        <v/>
      </c>
      <c r="DZ81" s="23" t="str">
        <f t="shared" si="84"/>
        <v/>
      </c>
      <c r="EA81" s="23" t="str">
        <f t="shared" si="85"/>
        <v/>
      </c>
      <c r="EB81" s="23" t="str">
        <f t="shared" si="86"/>
        <v/>
      </c>
      <c r="EC81" s="23" t="str">
        <f t="shared" si="87"/>
        <v/>
      </c>
      <c r="ED81" s="23" t="str">
        <f t="shared" si="88"/>
        <v/>
      </c>
      <c r="EE81" s="23">
        <f t="shared" si="89"/>
        <v>3</v>
      </c>
    </row>
    <row r="82" spans="1:135" ht="11.25" customHeight="1">
      <c r="A82" s="59" t="s">
        <v>133</v>
      </c>
      <c r="B82" s="59" t="s">
        <v>81</v>
      </c>
      <c r="C82" s="59" t="s">
        <v>210</v>
      </c>
      <c r="D82" s="59" t="s">
        <v>166</v>
      </c>
      <c r="E82" s="60">
        <v>1</v>
      </c>
      <c r="F82" s="59"/>
      <c r="G82" s="61">
        <v>38641</v>
      </c>
      <c r="H82" s="61"/>
      <c r="I82" s="54">
        <v>0</v>
      </c>
      <c r="J82" s="61"/>
      <c r="K82" s="34"/>
      <c r="L82" s="52">
        <v>1</v>
      </c>
      <c r="M82" s="48" t="s">
        <v>162</v>
      </c>
      <c r="N82" s="88" t="s">
        <v>260</v>
      </c>
      <c r="O82" s="20">
        <f t="shared" si="90"/>
        <v>2</v>
      </c>
      <c r="P82" s="20">
        <f t="shared" si="91"/>
        <v>10</v>
      </c>
      <c r="Q82" s="20">
        <f t="shared" si="92"/>
        <v>2005</v>
      </c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1"/>
        <v/>
      </c>
      <c r="DD82" s="23" t="str">
        <f t="shared" si="62"/>
        <v/>
      </c>
      <c r="DE82" s="23" t="str">
        <f t="shared" si="63"/>
        <v/>
      </c>
      <c r="DF82" s="23" t="str">
        <f t="shared" si="64"/>
        <v/>
      </c>
      <c r="DG82" s="23" t="str">
        <f t="shared" si="65"/>
        <v/>
      </c>
      <c r="DH82" s="23" t="str">
        <f t="shared" si="66"/>
        <v/>
      </c>
      <c r="DI82" s="23" t="str">
        <f t="shared" si="67"/>
        <v/>
      </c>
      <c r="DJ82" s="23" t="str">
        <f t="shared" si="68"/>
        <v/>
      </c>
      <c r="DK82" s="23" t="str">
        <f t="shared" si="69"/>
        <v/>
      </c>
      <c r="DL82" s="23" t="str">
        <f t="shared" si="70"/>
        <v/>
      </c>
      <c r="DM82" s="23" t="str">
        <f t="shared" si="71"/>
        <v/>
      </c>
      <c r="DN82" s="23" t="str">
        <f t="shared" si="72"/>
        <v/>
      </c>
      <c r="DO82" s="23" t="str">
        <f t="shared" si="73"/>
        <v/>
      </c>
      <c r="DP82" s="23" t="str">
        <f t="shared" si="74"/>
        <v/>
      </c>
      <c r="DQ82" s="23" t="str">
        <f t="shared" si="75"/>
        <v/>
      </c>
      <c r="DR82" s="23" t="str">
        <f t="shared" si="76"/>
        <v/>
      </c>
      <c r="DS82" s="23" t="str">
        <f t="shared" si="77"/>
        <v/>
      </c>
      <c r="DT82" s="23" t="str">
        <f t="shared" si="78"/>
        <v/>
      </c>
      <c r="DU82" s="23" t="str">
        <f t="shared" si="79"/>
        <v/>
      </c>
      <c r="DV82" s="23" t="str">
        <f t="shared" si="80"/>
        <v/>
      </c>
      <c r="DW82" s="23" t="str">
        <f t="shared" si="81"/>
        <v/>
      </c>
      <c r="DX82" s="23" t="str">
        <f t="shared" si="82"/>
        <v/>
      </c>
      <c r="DY82" s="23" t="str">
        <f t="shared" si="83"/>
        <v/>
      </c>
      <c r="DZ82" s="23" t="str">
        <f t="shared" si="84"/>
        <v/>
      </c>
      <c r="EA82" s="23" t="str">
        <f t="shared" si="85"/>
        <v/>
      </c>
      <c r="EB82" s="23" t="str">
        <f t="shared" si="86"/>
        <v/>
      </c>
      <c r="EC82" s="23" t="str">
        <f t="shared" si="87"/>
        <v/>
      </c>
      <c r="ED82" s="23" t="str">
        <f t="shared" si="88"/>
        <v/>
      </c>
      <c r="EE82" s="23">
        <f t="shared" si="89"/>
        <v>1</v>
      </c>
    </row>
    <row r="83" spans="1:135" ht="11.25" customHeight="1">
      <c r="A83" s="59" t="s">
        <v>133</v>
      </c>
      <c r="B83" s="59" t="s">
        <v>66</v>
      </c>
      <c r="C83" s="59" t="s">
        <v>207</v>
      </c>
      <c r="D83" s="59" t="s">
        <v>208</v>
      </c>
      <c r="E83" s="60">
        <v>1</v>
      </c>
      <c r="F83" s="59"/>
      <c r="G83" s="61">
        <v>38642</v>
      </c>
      <c r="H83" s="61"/>
      <c r="I83" s="54">
        <v>0</v>
      </c>
      <c r="J83" s="61"/>
      <c r="K83" s="34"/>
      <c r="L83" s="52">
        <v>1</v>
      </c>
      <c r="M83" s="48" t="s">
        <v>162</v>
      </c>
      <c r="N83" s="88" t="s">
        <v>260</v>
      </c>
      <c r="O83" s="20">
        <f t="shared" si="90"/>
        <v>2</v>
      </c>
      <c r="P83" s="20">
        <f t="shared" si="91"/>
        <v>10</v>
      </c>
      <c r="Q83" s="20">
        <f t="shared" si="92"/>
        <v>2005</v>
      </c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1"/>
        <v/>
      </c>
      <c r="DD83" s="23" t="str">
        <f t="shared" si="62"/>
        <v/>
      </c>
      <c r="DE83" s="23" t="str">
        <f t="shared" si="63"/>
        <v/>
      </c>
      <c r="DF83" s="23" t="str">
        <f t="shared" si="64"/>
        <v/>
      </c>
      <c r="DG83" s="23" t="str">
        <f t="shared" si="65"/>
        <v/>
      </c>
      <c r="DH83" s="23" t="str">
        <f t="shared" si="66"/>
        <v/>
      </c>
      <c r="DI83" s="23" t="str">
        <f t="shared" si="67"/>
        <v/>
      </c>
      <c r="DJ83" s="23" t="str">
        <f t="shared" si="68"/>
        <v/>
      </c>
      <c r="DK83" s="23" t="str">
        <f t="shared" si="69"/>
        <v/>
      </c>
      <c r="DL83" s="23" t="str">
        <f t="shared" si="70"/>
        <v/>
      </c>
      <c r="DM83" s="23" t="str">
        <f t="shared" si="71"/>
        <v/>
      </c>
      <c r="DN83" s="23" t="str">
        <f t="shared" si="72"/>
        <v/>
      </c>
      <c r="DO83" s="23" t="str">
        <f t="shared" si="73"/>
        <v/>
      </c>
      <c r="DP83" s="23" t="str">
        <f t="shared" si="74"/>
        <v/>
      </c>
      <c r="DQ83" s="23" t="str">
        <f t="shared" si="75"/>
        <v/>
      </c>
      <c r="DR83" s="23" t="str">
        <f t="shared" si="76"/>
        <v/>
      </c>
      <c r="DS83" s="23" t="str">
        <f t="shared" si="77"/>
        <v/>
      </c>
      <c r="DT83" s="23" t="str">
        <f t="shared" si="78"/>
        <v/>
      </c>
      <c r="DU83" s="23" t="str">
        <f t="shared" si="79"/>
        <v/>
      </c>
      <c r="DV83" s="23" t="str">
        <f t="shared" si="80"/>
        <v/>
      </c>
      <c r="DW83" s="23" t="str">
        <f t="shared" si="81"/>
        <v/>
      </c>
      <c r="DX83" s="23" t="str">
        <f t="shared" si="82"/>
        <v/>
      </c>
      <c r="DY83" s="23" t="str">
        <f t="shared" si="83"/>
        <v/>
      </c>
      <c r="DZ83" s="23" t="str">
        <f t="shared" si="84"/>
        <v/>
      </c>
      <c r="EA83" s="23" t="str">
        <f t="shared" si="85"/>
        <v/>
      </c>
      <c r="EB83" s="23" t="str">
        <f t="shared" si="86"/>
        <v/>
      </c>
      <c r="EC83" s="23" t="str">
        <f t="shared" si="87"/>
        <v/>
      </c>
      <c r="ED83" s="23" t="str">
        <f t="shared" si="88"/>
        <v/>
      </c>
      <c r="EE83" s="23">
        <f t="shared" si="89"/>
        <v>1</v>
      </c>
    </row>
    <row r="84" spans="1:135" ht="11.25" customHeight="1">
      <c r="A84" s="59" t="s">
        <v>133</v>
      </c>
      <c r="B84" s="59" t="s">
        <v>79</v>
      </c>
      <c r="C84" s="59" t="s">
        <v>209</v>
      </c>
      <c r="D84" s="59" t="s">
        <v>230</v>
      </c>
      <c r="E84" s="60">
        <v>1</v>
      </c>
      <c r="F84" s="59" t="s">
        <v>217</v>
      </c>
      <c r="G84" s="61">
        <v>38646</v>
      </c>
      <c r="H84" s="61"/>
      <c r="I84" s="54">
        <v>0</v>
      </c>
      <c r="J84" s="61"/>
      <c r="K84" s="34"/>
      <c r="L84" s="52">
        <v>1</v>
      </c>
      <c r="M84" s="48" t="s">
        <v>162</v>
      </c>
      <c r="N84" s="88" t="s">
        <v>260</v>
      </c>
      <c r="O84" s="20">
        <f t="shared" si="90"/>
        <v>3</v>
      </c>
      <c r="P84" s="20">
        <f t="shared" si="91"/>
        <v>10</v>
      </c>
      <c r="Q84" s="20">
        <f t="shared" si="92"/>
        <v>2005</v>
      </c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1"/>
        <v/>
      </c>
      <c r="DD84" s="23" t="str">
        <f t="shared" si="62"/>
        <v/>
      </c>
      <c r="DE84" s="23" t="str">
        <f t="shared" si="63"/>
        <v/>
      </c>
      <c r="DF84" s="23" t="str">
        <f t="shared" si="64"/>
        <v/>
      </c>
      <c r="DG84" s="23" t="str">
        <f t="shared" si="65"/>
        <v/>
      </c>
      <c r="DH84" s="23" t="str">
        <f t="shared" si="66"/>
        <v/>
      </c>
      <c r="DI84" s="23" t="str">
        <f t="shared" si="67"/>
        <v/>
      </c>
      <c r="DJ84" s="23" t="str">
        <f t="shared" si="68"/>
        <v/>
      </c>
      <c r="DK84" s="23" t="str">
        <f t="shared" si="69"/>
        <v/>
      </c>
      <c r="DL84" s="23" t="str">
        <f t="shared" si="70"/>
        <v/>
      </c>
      <c r="DM84" s="23" t="str">
        <f t="shared" si="71"/>
        <v/>
      </c>
      <c r="DN84" s="23" t="str">
        <f t="shared" si="72"/>
        <v/>
      </c>
      <c r="DO84" s="23" t="str">
        <f t="shared" si="73"/>
        <v/>
      </c>
      <c r="DP84" s="23" t="str">
        <f t="shared" si="74"/>
        <v/>
      </c>
      <c r="DQ84" s="23" t="str">
        <f t="shared" si="75"/>
        <v/>
      </c>
      <c r="DR84" s="23" t="str">
        <f t="shared" si="76"/>
        <v/>
      </c>
      <c r="DS84" s="23" t="str">
        <f t="shared" si="77"/>
        <v/>
      </c>
      <c r="DT84" s="23" t="str">
        <f t="shared" si="78"/>
        <v/>
      </c>
      <c r="DU84" s="23" t="str">
        <f t="shared" si="79"/>
        <v/>
      </c>
      <c r="DV84" s="23" t="str">
        <f t="shared" si="80"/>
        <v/>
      </c>
      <c r="DW84" s="23" t="str">
        <f t="shared" si="81"/>
        <v/>
      </c>
      <c r="DX84" s="23" t="str">
        <f t="shared" si="82"/>
        <v/>
      </c>
      <c r="DY84" s="23" t="str">
        <f t="shared" si="83"/>
        <v/>
      </c>
      <c r="DZ84" s="23" t="str">
        <f t="shared" si="84"/>
        <v/>
      </c>
      <c r="EA84" s="23" t="str">
        <f t="shared" si="85"/>
        <v/>
      </c>
      <c r="EB84" s="23" t="str">
        <f t="shared" si="86"/>
        <v/>
      </c>
      <c r="EC84" s="23" t="str">
        <f t="shared" si="87"/>
        <v/>
      </c>
      <c r="ED84" s="23" t="str">
        <f t="shared" si="88"/>
        <v/>
      </c>
      <c r="EE84" s="23">
        <f t="shared" si="89"/>
        <v>1</v>
      </c>
    </row>
    <row r="85" spans="1:135" ht="11.25" customHeight="1">
      <c r="A85" s="59" t="s">
        <v>133</v>
      </c>
      <c r="B85" s="59" t="s">
        <v>79</v>
      </c>
      <c r="C85" s="59" t="s">
        <v>165</v>
      </c>
      <c r="D85" s="59" t="s">
        <v>231</v>
      </c>
      <c r="E85" s="60">
        <v>1</v>
      </c>
      <c r="F85" s="59" t="s">
        <v>217</v>
      </c>
      <c r="G85" s="61">
        <v>38654</v>
      </c>
      <c r="H85" s="61">
        <v>38655</v>
      </c>
      <c r="I85" s="54">
        <v>0</v>
      </c>
      <c r="J85" s="61"/>
      <c r="K85" s="34"/>
      <c r="L85" s="52">
        <v>1</v>
      </c>
      <c r="M85" s="48" t="s">
        <v>162</v>
      </c>
      <c r="N85" s="88" t="s">
        <v>260</v>
      </c>
      <c r="O85" s="20">
        <f t="shared" si="90"/>
        <v>3</v>
      </c>
      <c r="P85" s="20">
        <f t="shared" si="91"/>
        <v>10</v>
      </c>
      <c r="Q85" s="20">
        <f t="shared" si="92"/>
        <v>2005</v>
      </c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1"/>
        <v/>
      </c>
      <c r="DD85" s="23" t="str">
        <f t="shared" si="62"/>
        <v/>
      </c>
      <c r="DE85" s="23" t="str">
        <f t="shared" si="63"/>
        <v/>
      </c>
      <c r="DF85" s="23" t="str">
        <f t="shared" si="64"/>
        <v/>
      </c>
      <c r="DG85" s="23" t="str">
        <f t="shared" si="65"/>
        <v/>
      </c>
      <c r="DH85" s="23" t="str">
        <f t="shared" si="66"/>
        <v/>
      </c>
      <c r="DI85" s="23" t="str">
        <f t="shared" si="67"/>
        <v/>
      </c>
      <c r="DJ85" s="23" t="str">
        <f t="shared" si="68"/>
        <v/>
      </c>
      <c r="DK85" s="23" t="str">
        <f t="shared" si="69"/>
        <v/>
      </c>
      <c r="DL85" s="23" t="str">
        <f t="shared" si="70"/>
        <v/>
      </c>
      <c r="DM85" s="23" t="str">
        <f t="shared" si="71"/>
        <v/>
      </c>
      <c r="DN85" s="23" t="str">
        <f t="shared" si="72"/>
        <v/>
      </c>
      <c r="DO85" s="23" t="str">
        <f t="shared" si="73"/>
        <v/>
      </c>
      <c r="DP85" s="23" t="str">
        <f t="shared" si="74"/>
        <v/>
      </c>
      <c r="DQ85" s="23" t="str">
        <f t="shared" si="75"/>
        <v/>
      </c>
      <c r="DR85" s="23" t="str">
        <f t="shared" si="76"/>
        <v/>
      </c>
      <c r="DS85" s="23" t="str">
        <f t="shared" si="77"/>
        <v/>
      </c>
      <c r="DT85" s="23" t="str">
        <f t="shared" si="78"/>
        <v/>
      </c>
      <c r="DU85" s="23" t="str">
        <f t="shared" si="79"/>
        <v/>
      </c>
      <c r="DV85" s="23" t="str">
        <f t="shared" si="80"/>
        <v/>
      </c>
      <c r="DW85" s="23" t="str">
        <f t="shared" si="81"/>
        <v/>
      </c>
      <c r="DX85" s="23" t="str">
        <f t="shared" si="82"/>
        <v/>
      </c>
      <c r="DY85" s="23" t="str">
        <f t="shared" si="83"/>
        <v/>
      </c>
      <c r="DZ85" s="23" t="str">
        <f t="shared" si="84"/>
        <v/>
      </c>
      <c r="EA85" s="23" t="str">
        <f t="shared" si="85"/>
        <v/>
      </c>
      <c r="EB85" s="23" t="str">
        <f t="shared" si="86"/>
        <v/>
      </c>
      <c r="EC85" s="23" t="str">
        <f t="shared" si="87"/>
        <v/>
      </c>
      <c r="ED85" s="23" t="str">
        <f t="shared" si="88"/>
        <v/>
      </c>
      <c r="EE85" s="23">
        <f t="shared" si="89"/>
        <v>1</v>
      </c>
    </row>
    <row r="86" spans="1:135" ht="11.25" customHeight="1">
      <c r="A86" s="42" t="s">
        <v>133</v>
      </c>
      <c r="B86" s="42" t="s">
        <v>81</v>
      </c>
      <c r="C86" s="42" t="s">
        <v>146</v>
      </c>
      <c r="D86" s="42" t="s">
        <v>166</v>
      </c>
      <c r="E86" s="75">
        <v>1</v>
      </c>
      <c r="F86" s="81" t="s">
        <v>147</v>
      </c>
      <c r="G86" s="44">
        <v>38920</v>
      </c>
      <c r="H86" s="44">
        <v>38922</v>
      </c>
      <c r="I86" s="54">
        <v>0</v>
      </c>
      <c r="J86" s="42"/>
      <c r="K86" s="42"/>
      <c r="L86" s="52">
        <v>1</v>
      </c>
      <c r="M86" s="58" t="s">
        <v>162</v>
      </c>
      <c r="N86" s="88" t="s">
        <v>261</v>
      </c>
      <c r="O86" s="20">
        <f t="shared" si="90"/>
        <v>3</v>
      </c>
      <c r="P86" s="20">
        <f t="shared" si="91"/>
        <v>7</v>
      </c>
      <c r="Q86" s="20">
        <f t="shared" si="92"/>
        <v>2006</v>
      </c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1"/>
        <v/>
      </c>
      <c r="DD86" s="23" t="str">
        <f t="shared" si="62"/>
        <v/>
      </c>
      <c r="DE86" s="23" t="str">
        <f t="shared" si="63"/>
        <v/>
      </c>
      <c r="DF86" s="23" t="str">
        <f t="shared" si="64"/>
        <v/>
      </c>
      <c r="DG86" s="23" t="str">
        <f t="shared" si="65"/>
        <v/>
      </c>
      <c r="DH86" s="23" t="str">
        <f t="shared" si="66"/>
        <v/>
      </c>
      <c r="DI86" s="23" t="str">
        <f t="shared" si="67"/>
        <v/>
      </c>
      <c r="DJ86" s="23" t="str">
        <f t="shared" si="68"/>
        <v/>
      </c>
      <c r="DK86" s="23" t="str">
        <f t="shared" si="69"/>
        <v/>
      </c>
      <c r="DL86" s="23" t="str">
        <f t="shared" si="70"/>
        <v/>
      </c>
      <c r="DM86" s="23" t="str">
        <f t="shared" si="71"/>
        <v/>
      </c>
      <c r="DN86" s="23" t="str">
        <f t="shared" si="72"/>
        <v/>
      </c>
      <c r="DO86" s="23" t="str">
        <f t="shared" si="73"/>
        <v/>
      </c>
      <c r="DP86" s="23" t="str">
        <f t="shared" si="74"/>
        <v/>
      </c>
      <c r="DQ86" s="23" t="str">
        <f t="shared" si="75"/>
        <v/>
      </c>
      <c r="DR86" s="23" t="str">
        <f t="shared" si="76"/>
        <v/>
      </c>
      <c r="DS86" s="23" t="str">
        <f t="shared" si="77"/>
        <v/>
      </c>
      <c r="DT86" s="23" t="str">
        <f t="shared" si="78"/>
        <v/>
      </c>
      <c r="DU86" s="23" t="str">
        <f t="shared" si="79"/>
        <v/>
      </c>
      <c r="DV86" s="23" t="str">
        <f t="shared" si="80"/>
        <v/>
      </c>
      <c r="DW86" s="23" t="str">
        <f t="shared" si="81"/>
        <v/>
      </c>
      <c r="DX86" s="23" t="str">
        <f t="shared" si="82"/>
        <v/>
      </c>
      <c r="DY86" s="23" t="str">
        <f t="shared" si="83"/>
        <v/>
      </c>
      <c r="DZ86" s="23" t="str">
        <f t="shared" si="84"/>
        <v/>
      </c>
      <c r="EA86" s="23" t="str">
        <f t="shared" si="85"/>
        <v/>
      </c>
      <c r="EB86" s="23" t="str">
        <f t="shared" si="86"/>
        <v/>
      </c>
      <c r="EC86" s="23" t="str">
        <f t="shared" si="87"/>
        <v/>
      </c>
      <c r="ED86" s="23" t="str">
        <f t="shared" si="88"/>
        <v/>
      </c>
      <c r="EE86" s="23" t="str">
        <f t="shared" si="89"/>
        <v/>
      </c>
    </row>
    <row r="87" spans="1:135" ht="11.25" customHeight="1">
      <c r="A87" s="42" t="s">
        <v>133</v>
      </c>
      <c r="B87" s="42" t="s">
        <v>81</v>
      </c>
      <c r="C87" s="42" t="s">
        <v>146</v>
      </c>
      <c r="D87" s="42" t="s">
        <v>166</v>
      </c>
      <c r="E87" s="75">
        <v>1</v>
      </c>
      <c r="F87" s="81" t="s">
        <v>167</v>
      </c>
      <c r="G87" s="44">
        <v>38922</v>
      </c>
      <c r="H87" s="44"/>
      <c r="I87" s="54">
        <v>0</v>
      </c>
      <c r="J87" s="42"/>
      <c r="K87" s="42"/>
      <c r="L87" s="52">
        <v>1</v>
      </c>
      <c r="M87" s="58" t="s">
        <v>162</v>
      </c>
      <c r="N87" s="88" t="s">
        <v>259</v>
      </c>
      <c r="O87" s="20">
        <f t="shared" si="90"/>
        <v>3</v>
      </c>
      <c r="P87" s="20">
        <f t="shared" si="91"/>
        <v>7</v>
      </c>
      <c r="Q87" s="20">
        <f t="shared" si="92"/>
        <v>2006</v>
      </c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1"/>
        <v/>
      </c>
      <c r="DD87" s="23" t="str">
        <f t="shared" si="62"/>
        <v/>
      </c>
      <c r="DE87" s="23" t="str">
        <f t="shared" si="63"/>
        <v/>
      </c>
      <c r="DF87" s="23" t="str">
        <f t="shared" si="64"/>
        <v/>
      </c>
      <c r="DG87" s="23" t="str">
        <f t="shared" si="65"/>
        <v/>
      </c>
      <c r="DH87" s="23" t="str">
        <f t="shared" si="66"/>
        <v/>
      </c>
      <c r="DI87" s="23" t="str">
        <f t="shared" si="67"/>
        <v/>
      </c>
      <c r="DJ87" s="23" t="str">
        <f t="shared" si="68"/>
        <v/>
      </c>
      <c r="DK87" s="23" t="str">
        <f t="shared" si="69"/>
        <v/>
      </c>
      <c r="DL87" s="23" t="str">
        <f t="shared" si="70"/>
        <v/>
      </c>
      <c r="DM87" s="23" t="str">
        <f t="shared" si="71"/>
        <v/>
      </c>
      <c r="DN87" s="23" t="str">
        <f t="shared" si="72"/>
        <v/>
      </c>
      <c r="DO87" s="23" t="str">
        <f t="shared" si="73"/>
        <v/>
      </c>
      <c r="DP87" s="23" t="str">
        <f t="shared" si="74"/>
        <v/>
      </c>
      <c r="DQ87" s="23" t="str">
        <f t="shared" si="75"/>
        <v/>
      </c>
      <c r="DR87" s="23" t="str">
        <f t="shared" si="76"/>
        <v/>
      </c>
      <c r="DS87" s="23" t="str">
        <f t="shared" si="77"/>
        <v/>
      </c>
      <c r="DT87" s="23" t="str">
        <f t="shared" si="78"/>
        <v/>
      </c>
      <c r="DU87" s="23" t="str">
        <f t="shared" si="79"/>
        <v/>
      </c>
      <c r="DV87" s="23" t="str">
        <f t="shared" si="80"/>
        <v/>
      </c>
      <c r="DW87" s="23" t="str">
        <f t="shared" si="81"/>
        <v/>
      </c>
      <c r="DX87" s="23" t="str">
        <f t="shared" si="82"/>
        <v/>
      </c>
      <c r="DY87" s="23" t="str">
        <f t="shared" si="83"/>
        <v/>
      </c>
      <c r="DZ87" s="23" t="str">
        <f t="shared" si="84"/>
        <v/>
      </c>
      <c r="EA87" s="23" t="str">
        <f t="shared" si="85"/>
        <v/>
      </c>
      <c r="EB87" s="23" t="str">
        <f t="shared" si="86"/>
        <v/>
      </c>
      <c r="EC87" s="23" t="str">
        <f t="shared" si="87"/>
        <v/>
      </c>
      <c r="ED87" s="23" t="str">
        <f t="shared" si="88"/>
        <v/>
      </c>
      <c r="EE87" s="23" t="str">
        <f t="shared" si="89"/>
        <v/>
      </c>
    </row>
    <row r="88" spans="1:135" ht="11.25" customHeight="1">
      <c r="A88" s="42" t="s">
        <v>133</v>
      </c>
      <c r="B88" s="42" t="s">
        <v>78</v>
      </c>
      <c r="C88" s="42" t="s">
        <v>168</v>
      </c>
      <c r="D88" s="42" t="s">
        <v>138</v>
      </c>
      <c r="E88" s="75">
        <v>1</v>
      </c>
      <c r="F88" s="81" t="s">
        <v>147</v>
      </c>
      <c r="G88" s="44">
        <v>38929</v>
      </c>
      <c r="H88" s="44">
        <v>38930</v>
      </c>
      <c r="I88" s="54">
        <v>0</v>
      </c>
      <c r="J88" s="42"/>
      <c r="K88" s="42"/>
      <c r="L88" s="52">
        <v>1</v>
      </c>
      <c r="M88" s="58" t="s">
        <v>162</v>
      </c>
      <c r="N88" s="88" t="s">
        <v>259</v>
      </c>
      <c r="O88" s="20">
        <f t="shared" si="90"/>
        <v>3</v>
      </c>
      <c r="P88" s="20">
        <f t="shared" si="91"/>
        <v>7</v>
      </c>
      <c r="Q88" s="20">
        <f t="shared" si="92"/>
        <v>2006</v>
      </c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1"/>
        <v/>
      </c>
      <c r="DD88" s="23" t="str">
        <f t="shared" si="62"/>
        <v/>
      </c>
      <c r="DE88" s="23" t="str">
        <f t="shared" si="63"/>
        <v/>
      </c>
      <c r="DF88" s="23" t="str">
        <f t="shared" si="64"/>
        <v/>
      </c>
      <c r="DG88" s="23" t="str">
        <f t="shared" si="65"/>
        <v/>
      </c>
      <c r="DH88" s="23" t="str">
        <f t="shared" si="66"/>
        <v/>
      </c>
      <c r="DI88" s="23" t="str">
        <f t="shared" si="67"/>
        <v/>
      </c>
      <c r="DJ88" s="23" t="str">
        <f t="shared" si="68"/>
        <v/>
      </c>
      <c r="DK88" s="23" t="str">
        <f t="shared" si="69"/>
        <v/>
      </c>
      <c r="DL88" s="23" t="str">
        <f t="shared" si="70"/>
        <v/>
      </c>
      <c r="DM88" s="23" t="str">
        <f t="shared" si="71"/>
        <v/>
      </c>
      <c r="DN88" s="23" t="str">
        <f t="shared" si="72"/>
        <v/>
      </c>
      <c r="DO88" s="23" t="str">
        <f t="shared" si="73"/>
        <v/>
      </c>
      <c r="DP88" s="23" t="str">
        <f t="shared" si="74"/>
        <v/>
      </c>
      <c r="DQ88" s="23" t="str">
        <f t="shared" si="75"/>
        <v/>
      </c>
      <c r="DR88" s="23" t="str">
        <f t="shared" si="76"/>
        <v/>
      </c>
      <c r="DS88" s="23" t="str">
        <f t="shared" si="77"/>
        <v/>
      </c>
      <c r="DT88" s="23" t="str">
        <f t="shared" si="78"/>
        <v/>
      </c>
      <c r="DU88" s="23" t="str">
        <f t="shared" si="79"/>
        <v/>
      </c>
      <c r="DV88" s="23" t="str">
        <f t="shared" si="80"/>
        <v/>
      </c>
      <c r="DW88" s="23" t="str">
        <f t="shared" si="81"/>
        <v/>
      </c>
      <c r="DX88" s="23" t="str">
        <f t="shared" si="82"/>
        <v/>
      </c>
      <c r="DY88" s="23" t="str">
        <f t="shared" si="83"/>
        <v/>
      </c>
      <c r="DZ88" s="23" t="str">
        <f t="shared" si="84"/>
        <v/>
      </c>
      <c r="EA88" s="23" t="str">
        <f t="shared" si="85"/>
        <v/>
      </c>
      <c r="EB88" s="23" t="str">
        <f t="shared" si="86"/>
        <v/>
      </c>
      <c r="EC88" s="23" t="str">
        <f t="shared" si="87"/>
        <v/>
      </c>
      <c r="ED88" s="23" t="str">
        <f t="shared" si="88"/>
        <v/>
      </c>
      <c r="EE88" s="23" t="str">
        <f t="shared" si="89"/>
        <v/>
      </c>
    </row>
    <row r="89" spans="1:135" ht="11.25" customHeight="1">
      <c r="A89" s="42" t="s">
        <v>133</v>
      </c>
      <c r="B89" s="42" t="s">
        <v>75</v>
      </c>
      <c r="C89" s="42" t="s">
        <v>169</v>
      </c>
      <c r="D89" s="42"/>
      <c r="E89" s="75">
        <v>1</v>
      </c>
      <c r="F89" s="81" t="s">
        <v>147</v>
      </c>
      <c r="G89" s="44">
        <v>38996</v>
      </c>
      <c r="H89" s="44">
        <v>38999</v>
      </c>
      <c r="I89" s="54">
        <v>0</v>
      </c>
      <c r="J89" s="42"/>
      <c r="K89" s="42"/>
      <c r="L89" s="52">
        <v>1</v>
      </c>
      <c r="M89" s="58" t="s">
        <v>162</v>
      </c>
      <c r="N89" s="88" t="s">
        <v>259</v>
      </c>
      <c r="O89" s="20">
        <f t="shared" si="90"/>
        <v>1</v>
      </c>
      <c r="P89" s="20">
        <f t="shared" si="91"/>
        <v>10</v>
      </c>
      <c r="Q89" s="20">
        <f t="shared" si="92"/>
        <v>2006</v>
      </c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1"/>
        <v/>
      </c>
      <c r="DD89" s="23" t="str">
        <f t="shared" si="62"/>
        <v/>
      </c>
      <c r="DE89" s="23" t="str">
        <f t="shared" si="63"/>
        <v/>
      </c>
      <c r="DF89" s="23" t="str">
        <f t="shared" si="64"/>
        <v/>
      </c>
      <c r="DG89" s="23" t="str">
        <f t="shared" si="65"/>
        <v/>
      </c>
      <c r="DH89" s="23" t="str">
        <f t="shared" si="66"/>
        <v/>
      </c>
      <c r="DI89" s="23" t="str">
        <f t="shared" si="67"/>
        <v/>
      </c>
      <c r="DJ89" s="23" t="str">
        <f t="shared" si="68"/>
        <v/>
      </c>
      <c r="DK89" s="23" t="str">
        <f t="shared" si="69"/>
        <v/>
      </c>
      <c r="DL89" s="23" t="str">
        <f t="shared" si="70"/>
        <v/>
      </c>
      <c r="DM89" s="23" t="str">
        <f t="shared" si="71"/>
        <v/>
      </c>
      <c r="DN89" s="23" t="str">
        <f t="shared" si="72"/>
        <v/>
      </c>
      <c r="DO89" s="23" t="str">
        <f t="shared" si="73"/>
        <v/>
      </c>
      <c r="DP89" s="23" t="str">
        <f t="shared" si="74"/>
        <v/>
      </c>
      <c r="DQ89" s="23" t="str">
        <f t="shared" si="75"/>
        <v/>
      </c>
      <c r="DR89" s="23" t="str">
        <f t="shared" si="76"/>
        <v/>
      </c>
      <c r="DS89" s="23" t="str">
        <f t="shared" si="77"/>
        <v/>
      </c>
      <c r="DT89" s="23" t="str">
        <f t="shared" si="78"/>
        <v/>
      </c>
      <c r="DU89" s="23" t="str">
        <f t="shared" si="79"/>
        <v/>
      </c>
      <c r="DV89" s="23" t="str">
        <f t="shared" si="80"/>
        <v/>
      </c>
      <c r="DW89" s="23" t="str">
        <f t="shared" si="81"/>
        <v/>
      </c>
      <c r="DX89" s="23" t="str">
        <f t="shared" si="82"/>
        <v/>
      </c>
      <c r="DY89" s="23" t="str">
        <f t="shared" si="83"/>
        <v/>
      </c>
      <c r="DZ89" s="23" t="str">
        <f t="shared" si="84"/>
        <v/>
      </c>
      <c r="EA89" s="23" t="str">
        <f t="shared" si="85"/>
        <v/>
      </c>
      <c r="EB89" s="23" t="str">
        <f t="shared" si="86"/>
        <v/>
      </c>
      <c r="EC89" s="23" t="str">
        <f t="shared" si="87"/>
        <v/>
      </c>
      <c r="ED89" s="23" t="str">
        <f t="shared" si="88"/>
        <v/>
      </c>
      <c r="EE89" s="23" t="str">
        <f t="shared" si="89"/>
        <v/>
      </c>
    </row>
    <row r="90" spans="1:135" ht="11.25" customHeight="1">
      <c r="A90" s="42" t="s">
        <v>133</v>
      </c>
      <c r="B90" s="42" t="s">
        <v>72</v>
      </c>
      <c r="C90" s="42" t="s">
        <v>315</v>
      </c>
      <c r="D90" s="42" t="s">
        <v>50</v>
      </c>
      <c r="E90" s="75">
        <v>1</v>
      </c>
      <c r="F90" s="81" t="s">
        <v>217</v>
      </c>
      <c r="G90" s="44">
        <v>38997</v>
      </c>
      <c r="H90" s="44">
        <v>39000</v>
      </c>
      <c r="I90" s="54">
        <v>0</v>
      </c>
      <c r="J90" s="42"/>
      <c r="K90" s="42"/>
      <c r="L90" s="52">
        <v>1</v>
      </c>
      <c r="M90" s="58" t="s">
        <v>162</v>
      </c>
      <c r="N90" s="88" t="s">
        <v>259</v>
      </c>
      <c r="O90" s="20">
        <f t="shared" si="90"/>
        <v>1</v>
      </c>
      <c r="P90" s="20">
        <f t="shared" si="91"/>
        <v>10</v>
      </c>
      <c r="Q90" s="20">
        <f t="shared" si="92"/>
        <v>2006</v>
      </c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1"/>
        <v/>
      </c>
      <c r="DD90" s="23" t="str">
        <f t="shared" si="62"/>
        <v/>
      </c>
      <c r="DE90" s="23" t="str">
        <f t="shared" si="63"/>
        <v/>
      </c>
      <c r="DF90" s="23" t="str">
        <f t="shared" si="64"/>
        <v/>
      </c>
      <c r="DG90" s="23" t="str">
        <f t="shared" si="65"/>
        <v/>
      </c>
      <c r="DH90" s="23" t="str">
        <f t="shared" si="66"/>
        <v/>
      </c>
      <c r="DI90" s="23" t="str">
        <f t="shared" si="67"/>
        <v/>
      </c>
      <c r="DJ90" s="23" t="str">
        <f t="shared" si="68"/>
        <v/>
      </c>
      <c r="DK90" s="23" t="str">
        <f t="shared" si="69"/>
        <v/>
      </c>
      <c r="DL90" s="23" t="str">
        <f t="shared" si="70"/>
        <v/>
      </c>
      <c r="DM90" s="23" t="str">
        <f t="shared" si="71"/>
        <v/>
      </c>
      <c r="DN90" s="23" t="str">
        <f t="shared" si="72"/>
        <v/>
      </c>
      <c r="DO90" s="23" t="str">
        <f t="shared" si="73"/>
        <v/>
      </c>
      <c r="DP90" s="23" t="str">
        <f t="shared" si="74"/>
        <v/>
      </c>
      <c r="DQ90" s="23" t="str">
        <f t="shared" si="75"/>
        <v/>
      </c>
      <c r="DR90" s="23" t="str">
        <f t="shared" si="76"/>
        <v/>
      </c>
      <c r="DS90" s="23" t="str">
        <f t="shared" si="77"/>
        <v/>
      </c>
      <c r="DT90" s="23" t="str">
        <f t="shared" si="78"/>
        <v/>
      </c>
      <c r="DU90" s="23" t="str">
        <f t="shared" si="79"/>
        <v/>
      </c>
      <c r="DV90" s="23" t="str">
        <f t="shared" si="80"/>
        <v/>
      </c>
      <c r="DW90" s="23" t="str">
        <f t="shared" si="81"/>
        <v/>
      </c>
      <c r="DX90" s="23" t="str">
        <f t="shared" si="82"/>
        <v/>
      </c>
      <c r="DY90" s="23" t="str">
        <f t="shared" si="83"/>
        <v/>
      </c>
      <c r="DZ90" s="23" t="str">
        <f t="shared" si="84"/>
        <v/>
      </c>
      <c r="EA90" s="23" t="str">
        <f t="shared" si="85"/>
        <v/>
      </c>
      <c r="EB90" s="23" t="str">
        <f t="shared" si="86"/>
        <v/>
      </c>
      <c r="EC90" s="23" t="str">
        <f t="shared" si="87"/>
        <v/>
      </c>
      <c r="ED90" s="23" t="str">
        <f t="shared" si="88"/>
        <v/>
      </c>
      <c r="EE90" s="23" t="str">
        <f t="shared" si="89"/>
        <v/>
      </c>
    </row>
    <row r="91" spans="1:135" ht="11.25" customHeight="1">
      <c r="A91" s="42" t="s">
        <v>133</v>
      </c>
      <c r="B91" s="42" t="s">
        <v>78</v>
      </c>
      <c r="C91" s="42" t="s">
        <v>171</v>
      </c>
      <c r="D91" s="42" t="s">
        <v>138</v>
      </c>
      <c r="E91" s="75">
        <v>1</v>
      </c>
      <c r="F91" s="81" t="s">
        <v>217</v>
      </c>
      <c r="G91" s="44">
        <v>39004</v>
      </c>
      <c r="H91" s="44">
        <v>39012</v>
      </c>
      <c r="I91" s="54">
        <v>0</v>
      </c>
      <c r="J91" s="42"/>
      <c r="K91" s="42"/>
      <c r="L91" s="52">
        <v>1</v>
      </c>
      <c r="M91" s="58" t="s">
        <v>162</v>
      </c>
      <c r="N91" s="88" t="s">
        <v>259</v>
      </c>
      <c r="O91" s="20">
        <f t="shared" si="90"/>
        <v>2</v>
      </c>
      <c r="P91" s="20">
        <f t="shared" si="91"/>
        <v>10</v>
      </c>
      <c r="Q91" s="20">
        <f t="shared" si="92"/>
        <v>2006</v>
      </c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1"/>
        <v/>
      </c>
      <c r="DD91" s="23" t="str">
        <f t="shared" si="62"/>
        <v/>
      </c>
      <c r="DE91" s="23" t="str">
        <f t="shared" si="63"/>
        <v/>
      </c>
      <c r="DF91" s="23" t="str">
        <f t="shared" si="64"/>
        <v/>
      </c>
      <c r="DG91" s="23" t="str">
        <f t="shared" si="65"/>
        <v/>
      </c>
      <c r="DH91" s="23" t="str">
        <f t="shared" si="66"/>
        <v/>
      </c>
      <c r="DI91" s="23" t="str">
        <f t="shared" si="67"/>
        <v/>
      </c>
      <c r="DJ91" s="23" t="str">
        <f t="shared" si="68"/>
        <v/>
      </c>
      <c r="DK91" s="23" t="str">
        <f t="shared" si="69"/>
        <v/>
      </c>
      <c r="DL91" s="23" t="str">
        <f t="shared" si="70"/>
        <v/>
      </c>
      <c r="DM91" s="23" t="str">
        <f t="shared" si="71"/>
        <v/>
      </c>
      <c r="DN91" s="23" t="str">
        <f t="shared" si="72"/>
        <v/>
      </c>
      <c r="DO91" s="23" t="str">
        <f t="shared" si="73"/>
        <v/>
      </c>
      <c r="DP91" s="23" t="str">
        <f t="shared" si="74"/>
        <v/>
      </c>
      <c r="DQ91" s="23" t="str">
        <f t="shared" si="75"/>
        <v/>
      </c>
      <c r="DR91" s="23" t="str">
        <f t="shared" si="76"/>
        <v/>
      </c>
      <c r="DS91" s="23" t="str">
        <f t="shared" si="77"/>
        <v/>
      </c>
      <c r="DT91" s="23" t="str">
        <f t="shared" si="78"/>
        <v/>
      </c>
      <c r="DU91" s="23" t="str">
        <f t="shared" si="79"/>
        <v/>
      </c>
      <c r="DV91" s="23" t="str">
        <f t="shared" si="80"/>
        <v/>
      </c>
      <c r="DW91" s="23" t="str">
        <f t="shared" si="81"/>
        <v/>
      </c>
      <c r="DX91" s="23" t="str">
        <f t="shared" si="82"/>
        <v/>
      </c>
      <c r="DY91" s="23" t="str">
        <f t="shared" si="83"/>
        <v/>
      </c>
      <c r="DZ91" s="23" t="str">
        <f t="shared" si="84"/>
        <v/>
      </c>
      <c r="EA91" s="23" t="str">
        <f t="shared" si="85"/>
        <v/>
      </c>
      <c r="EB91" s="23" t="str">
        <f t="shared" si="86"/>
        <v/>
      </c>
      <c r="EC91" s="23" t="str">
        <f t="shared" si="87"/>
        <v/>
      </c>
      <c r="ED91" s="23" t="str">
        <f t="shared" si="88"/>
        <v/>
      </c>
      <c r="EE91" s="23" t="str">
        <f t="shared" si="89"/>
        <v/>
      </c>
    </row>
    <row r="92" spans="1:135" ht="11.25" customHeight="1">
      <c r="A92" s="42" t="s">
        <v>133</v>
      </c>
      <c r="B92" s="42" t="s">
        <v>79</v>
      </c>
      <c r="C92" s="42" t="s">
        <v>172</v>
      </c>
      <c r="D92" s="42" t="s">
        <v>230</v>
      </c>
      <c r="E92" s="75">
        <v>1</v>
      </c>
      <c r="F92" s="81" t="s">
        <v>217</v>
      </c>
      <c r="G92" s="44">
        <v>39036</v>
      </c>
      <c r="H92" s="44">
        <v>39039</v>
      </c>
      <c r="I92" s="54">
        <v>0</v>
      </c>
      <c r="J92" s="42"/>
      <c r="K92" s="42"/>
      <c r="L92" s="52">
        <v>1</v>
      </c>
      <c r="M92" s="58" t="s">
        <v>162</v>
      </c>
      <c r="N92" s="88" t="s">
        <v>259</v>
      </c>
      <c r="O92" s="20">
        <f t="shared" si="90"/>
        <v>2</v>
      </c>
      <c r="P92" s="20">
        <f t="shared" si="91"/>
        <v>11</v>
      </c>
      <c r="Q92" s="20">
        <f t="shared" si="92"/>
        <v>2006</v>
      </c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1"/>
        <v/>
      </c>
      <c r="DD92" s="23" t="str">
        <f t="shared" si="62"/>
        <v/>
      </c>
      <c r="DE92" s="23" t="str">
        <f t="shared" si="63"/>
        <v/>
      </c>
      <c r="DF92" s="23" t="str">
        <f t="shared" si="64"/>
        <v/>
      </c>
      <c r="DG92" s="23" t="str">
        <f t="shared" si="65"/>
        <v/>
      </c>
      <c r="DH92" s="23" t="str">
        <f t="shared" si="66"/>
        <v/>
      </c>
      <c r="DI92" s="23" t="str">
        <f t="shared" si="67"/>
        <v/>
      </c>
      <c r="DJ92" s="23" t="str">
        <f t="shared" si="68"/>
        <v/>
      </c>
      <c r="DK92" s="23" t="str">
        <f t="shared" si="69"/>
        <v/>
      </c>
      <c r="DL92" s="23" t="str">
        <f t="shared" si="70"/>
        <v/>
      </c>
      <c r="DM92" s="23" t="str">
        <f t="shared" si="71"/>
        <v/>
      </c>
      <c r="DN92" s="23" t="str">
        <f t="shared" si="72"/>
        <v/>
      </c>
      <c r="DO92" s="23" t="str">
        <f t="shared" si="73"/>
        <v/>
      </c>
      <c r="DP92" s="23" t="str">
        <f t="shared" si="74"/>
        <v/>
      </c>
      <c r="DQ92" s="23" t="str">
        <f t="shared" si="75"/>
        <v/>
      </c>
      <c r="DR92" s="23" t="str">
        <f t="shared" si="76"/>
        <v/>
      </c>
      <c r="DS92" s="23" t="str">
        <f t="shared" si="77"/>
        <v/>
      </c>
      <c r="DT92" s="23" t="str">
        <f t="shared" si="78"/>
        <v/>
      </c>
      <c r="DU92" s="23" t="str">
        <f t="shared" si="79"/>
        <v/>
      </c>
      <c r="DV92" s="23" t="str">
        <f t="shared" si="80"/>
        <v/>
      </c>
      <c r="DW92" s="23" t="str">
        <f t="shared" si="81"/>
        <v/>
      </c>
      <c r="DX92" s="23" t="str">
        <f t="shared" si="82"/>
        <v/>
      </c>
      <c r="DY92" s="23" t="str">
        <f t="shared" si="83"/>
        <v/>
      </c>
      <c r="DZ92" s="23" t="str">
        <f t="shared" si="84"/>
        <v/>
      </c>
      <c r="EA92" s="23" t="str">
        <f t="shared" si="85"/>
        <v/>
      </c>
      <c r="EB92" s="23" t="str">
        <f t="shared" si="86"/>
        <v/>
      </c>
      <c r="EC92" s="23" t="str">
        <f t="shared" si="87"/>
        <v/>
      </c>
      <c r="ED92" s="23" t="str">
        <f t="shared" si="88"/>
        <v/>
      </c>
      <c r="EE92" s="23" t="str">
        <f t="shared" si="89"/>
        <v/>
      </c>
    </row>
    <row r="93" spans="1:135" ht="11.25" customHeight="1">
      <c r="A93" s="42" t="s">
        <v>133</v>
      </c>
      <c r="B93" s="42" t="s">
        <v>77</v>
      </c>
      <c r="C93" s="42" t="s">
        <v>152</v>
      </c>
      <c r="D93" s="42"/>
      <c r="E93" s="75">
        <v>1</v>
      </c>
      <c r="F93" s="81" t="s">
        <v>147</v>
      </c>
      <c r="G93" s="44">
        <v>39292</v>
      </c>
      <c r="H93" s="44">
        <v>39294</v>
      </c>
      <c r="I93" s="54">
        <v>0</v>
      </c>
      <c r="J93" s="42" t="s">
        <v>174</v>
      </c>
      <c r="K93" s="42"/>
      <c r="L93" s="52">
        <v>1</v>
      </c>
      <c r="M93" s="58" t="s">
        <v>173</v>
      </c>
      <c r="N93" s="88" t="s">
        <v>272</v>
      </c>
      <c r="O93" s="20">
        <f t="shared" si="90"/>
        <v>3</v>
      </c>
      <c r="P93" s="20">
        <f t="shared" si="91"/>
        <v>7</v>
      </c>
      <c r="Q93" s="20">
        <f t="shared" si="92"/>
        <v>2007</v>
      </c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1"/>
        <v/>
      </c>
      <c r="DD93" s="23" t="str">
        <f t="shared" si="62"/>
        <v/>
      </c>
      <c r="DE93" s="23" t="str">
        <f t="shared" si="63"/>
        <v/>
      </c>
      <c r="DF93" s="23" t="str">
        <f t="shared" si="64"/>
        <v/>
      </c>
      <c r="DG93" s="23" t="str">
        <f t="shared" si="65"/>
        <v/>
      </c>
      <c r="DH93" s="23" t="str">
        <f t="shared" si="66"/>
        <v/>
      </c>
      <c r="DI93" s="23" t="str">
        <f t="shared" si="67"/>
        <v/>
      </c>
      <c r="DJ93" s="23" t="str">
        <f t="shared" si="68"/>
        <v/>
      </c>
      <c r="DK93" s="23" t="str">
        <f t="shared" si="69"/>
        <v/>
      </c>
      <c r="DL93" s="23" t="str">
        <f t="shared" si="70"/>
        <v/>
      </c>
      <c r="DM93" s="23" t="str">
        <f t="shared" si="71"/>
        <v/>
      </c>
      <c r="DN93" s="23" t="str">
        <f t="shared" si="72"/>
        <v/>
      </c>
      <c r="DO93" s="23" t="str">
        <f t="shared" si="73"/>
        <v/>
      </c>
      <c r="DP93" s="23" t="str">
        <f t="shared" si="74"/>
        <v/>
      </c>
      <c r="DQ93" s="23" t="str">
        <f t="shared" si="75"/>
        <v/>
      </c>
      <c r="DR93" s="23" t="str">
        <f t="shared" si="76"/>
        <v/>
      </c>
      <c r="DS93" s="23" t="str">
        <f t="shared" si="77"/>
        <v/>
      </c>
      <c r="DT93" s="23" t="str">
        <f t="shared" si="78"/>
        <v/>
      </c>
      <c r="DU93" s="23" t="str">
        <f t="shared" si="79"/>
        <v/>
      </c>
      <c r="DV93" s="23" t="str">
        <f t="shared" si="80"/>
        <v/>
      </c>
      <c r="DW93" s="23" t="str">
        <f t="shared" si="81"/>
        <v/>
      </c>
      <c r="DX93" s="23" t="str">
        <f t="shared" si="82"/>
        <v/>
      </c>
      <c r="DY93" s="23" t="str">
        <f t="shared" si="83"/>
        <v/>
      </c>
      <c r="DZ93" s="23" t="str">
        <f t="shared" si="84"/>
        <v/>
      </c>
      <c r="EA93" s="23" t="str">
        <f t="shared" si="85"/>
        <v/>
      </c>
      <c r="EB93" s="23" t="str">
        <f t="shared" si="86"/>
        <v/>
      </c>
      <c r="EC93" s="23" t="str">
        <f t="shared" si="87"/>
        <v/>
      </c>
      <c r="ED93" s="23" t="str">
        <f t="shared" si="88"/>
        <v/>
      </c>
      <c r="EE93" s="23" t="str">
        <f t="shared" si="89"/>
        <v/>
      </c>
    </row>
    <row r="94" spans="1:135" ht="11.25" customHeight="1">
      <c r="A94" s="42" t="s">
        <v>133</v>
      </c>
      <c r="B94" s="42" t="s">
        <v>78</v>
      </c>
      <c r="C94" s="42" t="s">
        <v>218</v>
      </c>
      <c r="D94" s="42" t="s">
        <v>166</v>
      </c>
      <c r="E94" s="75">
        <v>1</v>
      </c>
      <c r="F94" s="81" t="s">
        <v>147</v>
      </c>
      <c r="G94" s="44">
        <v>39308</v>
      </c>
      <c r="H94" s="44">
        <v>39314</v>
      </c>
      <c r="I94" s="54">
        <v>0</v>
      </c>
      <c r="J94" s="42"/>
      <c r="K94" s="42"/>
      <c r="L94" s="52">
        <v>1</v>
      </c>
      <c r="M94" s="58" t="s">
        <v>175</v>
      </c>
      <c r="N94" s="88" t="s">
        <v>259</v>
      </c>
      <c r="O94" s="20">
        <f t="shared" si="90"/>
        <v>2</v>
      </c>
      <c r="P94" s="20">
        <f t="shared" si="91"/>
        <v>8</v>
      </c>
      <c r="Q94" s="20">
        <f t="shared" si="92"/>
        <v>2007</v>
      </c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1"/>
        <v/>
      </c>
      <c r="DD94" s="23" t="str">
        <f t="shared" si="62"/>
        <v/>
      </c>
      <c r="DE94" s="23" t="str">
        <f t="shared" si="63"/>
        <v/>
      </c>
      <c r="DF94" s="23" t="str">
        <f t="shared" si="64"/>
        <v/>
      </c>
      <c r="DG94" s="23" t="str">
        <f t="shared" si="65"/>
        <v/>
      </c>
      <c r="DH94" s="23" t="str">
        <f t="shared" si="66"/>
        <v/>
      </c>
      <c r="DI94" s="23" t="str">
        <f t="shared" si="67"/>
        <v/>
      </c>
      <c r="DJ94" s="23" t="str">
        <f t="shared" si="68"/>
        <v/>
      </c>
      <c r="DK94" s="23" t="str">
        <f t="shared" si="69"/>
        <v/>
      </c>
      <c r="DL94" s="23" t="str">
        <f t="shared" si="70"/>
        <v/>
      </c>
      <c r="DM94" s="23" t="str">
        <f t="shared" si="71"/>
        <v/>
      </c>
      <c r="DN94" s="23" t="str">
        <f t="shared" si="72"/>
        <v/>
      </c>
      <c r="DO94" s="23" t="str">
        <f t="shared" si="73"/>
        <v/>
      </c>
      <c r="DP94" s="23" t="str">
        <f t="shared" si="74"/>
        <v/>
      </c>
      <c r="DQ94" s="23" t="str">
        <f t="shared" si="75"/>
        <v/>
      </c>
      <c r="DR94" s="23" t="str">
        <f t="shared" si="76"/>
        <v/>
      </c>
      <c r="DS94" s="23" t="str">
        <f t="shared" si="77"/>
        <v/>
      </c>
      <c r="DT94" s="23" t="str">
        <f t="shared" si="78"/>
        <v/>
      </c>
      <c r="DU94" s="23" t="str">
        <f t="shared" si="79"/>
        <v/>
      </c>
      <c r="DV94" s="23" t="str">
        <f t="shared" si="80"/>
        <v/>
      </c>
      <c r="DW94" s="23" t="str">
        <f t="shared" si="81"/>
        <v/>
      </c>
      <c r="DX94" s="23" t="str">
        <f t="shared" si="82"/>
        <v/>
      </c>
      <c r="DY94" s="23" t="str">
        <f t="shared" si="83"/>
        <v/>
      </c>
      <c r="DZ94" s="23" t="str">
        <f t="shared" si="84"/>
        <v/>
      </c>
      <c r="EA94" s="23" t="str">
        <f t="shared" si="85"/>
        <v/>
      </c>
      <c r="EB94" s="23" t="str">
        <f t="shared" si="86"/>
        <v/>
      </c>
      <c r="EC94" s="23" t="str">
        <f t="shared" si="87"/>
        <v/>
      </c>
      <c r="ED94" s="23" t="str">
        <f t="shared" si="88"/>
        <v/>
      </c>
      <c r="EE94" s="23" t="str">
        <f t="shared" si="89"/>
        <v/>
      </c>
    </row>
    <row r="95" spans="1:135" ht="11.25" customHeight="1">
      <c r="A95" s="42" t="s">
        <v>133</v>
      </c>
      <c r="B95" s="42" t="s">
        <v>81</v>
      </c>
      <c r="C95" s="42" t="s">
        <v>146</v>
      </c>
      <c r="D95" s="42" t="s">
        <v>166</v>
      </c>
      <c r="E95" s="75">
        <v>1</v>
      </c>
      <c r="F95" s="81" t="s">
        <v>147</v>
      </c>
      <c r="G95" s="44">
        <v>39310</v>
      </c>
      <c r="H95" s="44"/>
      <c r="I95" s="54">
        <v>0</v>
      </c>
      <c r="J95" s="42"/>
      <c r="K95" s="42"/>
      <c r="L95" s="52">
        <v>1</v>
      </c>
      <c r="M95" s="58" t="s">
        <v>162</v>
      </c>
      <c r="N95" s="88" t="s">
        <v>259</v>
      </c>
      <c r="O95" s="20">
        <f t="shared" si="90"/>
        <v>2</v>
      </c>
      <c r="P95" s="20">
        <f t="shared" si="91"/>
        <v>8</v>
      </c>
      <c r="Q95" s="20">
        <f t="shared" si="92"/>
        <v>2007</v>
      </c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1"/>
        <v/>
      </c>
      <c r="DD95" s="23" t="str">
        <f t="shared" si="62"/>
        <v/>
      </c>
      <c r="DE95" s="23" t="str">
        <f t="shared" si="63"/>
        <v/>
      </c>
      <c r="DF95" s="23" t="str">
        <f t="shared" si="64"/>
        <v/>
      </c>
      <c r="DG95" s="23" t="str">
        <f t="shared" si="65"/>
        <v/>
      </c>
      <c r="DH95" s="23" t="str">
        <f t="shared" si="66"/>
        <v/>
      </c>
      <c r="DI95" s="23" t="str">
        <f t="shared" si="67"/>
        <v/>
      </c>
      <c r="DJ95" s="23" t="str">
        <f t="shared" si="68"/>
        <v/>
      </c>
      <c r="DK95" s="23" t="str">
        <f t="shared" si="69"/>
        <v/>
      </c>
      <c r="DL95" s="23" t="str">
        <f t="shared" si="70"/>
        <v/>
      </c>
      <c r="DM95" s="23" t="str">
        <f t="shared" si="71"/>
        <v/>
      </c>
      <c r="DN95" s="23" t="str">
        <f t="shared" si="72"/>
        <v/>
      </c>
      <c r="DO95" s="23" t="str">
        <f t="shared" si="73"/>
        <v/>
      </c>
      <c r="DP95" s="23" t="str">
        <f t="shared" si="74"/>
        <v/>
      </c>
      <c r="DQ95" s="23" t="str">
        <f t="shared" si="75"/>
        <v/>
      </c>
      <c r="DR95" s="23" t="str">
        <f t="shared" si="76"/>
        <v/>
      </c>
      <c r="DS95" s="23" t="str">
        <f t="shared" si="77"/>
        <v/>
      </c>
      <c r="DT95" s="23" t="str">
        <f t="shared" si="78"/>
        <v/>
      </c>
      <c r="DU95" s="23" t="str">
        <f t="shared" si="79"/>
        <v/>
      </c>
      <c r="DV95" s="23" t="str">
        <f t="shared" si="80"/>
        <v/>
      </c>
      <c r="DW95" s="23" t="str">
        <f t="shared" si="81"/>
        <v/>
      </c>
      <c r="DX95" s="23" t="str">
        <f t="shared" si="82"/>
        <v/>
      </c>
      <c r="DY95" s="23" t="str">
        <f t="shared" si="83"/>
        <v/>
      </c>
      <c r="DZ95" s="23" t="str">
        <f t="shared" si="84"/>
        <v/>
      </c>
      <c r="EA95" s="23" t="str">
        <f t="shared" si="85"/>
        <v/>
      </c>
      <c r="EB95" s="23" t="str">
        <f t="shared" si="86"/>
        <v/>
      </c>
      <c r="EC95" s="23" t="str">
        <f t="shared" si="87"/>
        <v/>
      </c>
      <c r="ED95" s="23" t="str">
        <f t="shared" si="88"/>
        <v/>
      </c>
      <c r="EE95" s="23" t="str">
        <f t="shared" si="89"/>
        <v/>
      </c>
    </row>
    <row r="96" spans="1:135" ht="11.25" customHeight="1">
      <c r="A96" s="42" t="s">
        <v>133</v>
      </c>
      <c r="B96" s="42" t="s">
        <v>81</v>
      </c>
      <c r="C96" s="42" t="s">
        <v>176</v>
      </c>
      <c r="D96" s="42" t="s">
        <v>177</v>
      </c>
      <c r="E96" s="75">
        <v>1</v>
      </c>
      <c r="F96" s="81" t="s">
        <v>147</v>
      </c>
      <c r="G96" s="44">
        <v>39352</v>
      </c>
      <c r="H96" s="44">
        <v>39356</v>
      </c>
      <c r="I96" s="54">
        <v>0</v>
      </c>
      <c r="J96" s="42"/>
      <c r="K96" s="42"/>
      <c r="L96" s="52">
        <v>1</v>
      </c>
      <c r="M96" s="58" t="s">
        <v>162</v>
      </c>
      <c r="N96" s="88" t="s">
        <v>259</v>
      </c>
      <c r="O96" s="20">
        <f t="shared" si="90"/>
        <v>3</v>
      </c>
      <c r="P96" s="20">
        <f t="shared" si="91"/>
        <v>9</v>
      </c>
      <c r="Q96" s="20">
        <f t="shared" si="92"/>
        <v>2007</v>
      </c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1"/>
        <v/>
      </c>
      <c r="DD96" s="23" t="str">
        <f t="shared" si="62"/>
        <v/>
      </c>
      <c r="DE96" s="23" t="str">
        <f t="shared" si="63"/>
        <v/>
      </c>
      <c r="DF96" s="23" t="str">
        <f t="shared" si="64"/>
        <v/>
      </c>
      <c r="DG96" s="23" t="str">
        <f t="shared" si="65"/>
        <v/>
      </c>
      <c r="DH96" s="23" t="str">
        <f t="shared" si="66"/>
        <v/>
      </c>
      <c r="DI96" s="23" t="str">
        <f t="shared" si="67"/>
        <v/>
      </c>
      <c r="DJ96" s="23" t="str">
        <f t="shared" si="68"/>
        <v/>
      </c>
      <c r="DK96" s="23" t="str">
        <f t="shared" si="69"/>
        <v/>
      </c>
      <c r="DL96" s="23" t="str">
        <f t="shared" si="70"/>
        <v/>
      </c>
      <c r="DM96" s="23" t="str">
        <f t="shared" si="71"/>
        <v/>
      </c>
      <c r="DN96" s="23" t="str">
        <f t="shared" si="72"/>
        <v/>
      </c>
      <c r="DO96" s="23" t="str">
        <f t="shared" si="73"/>
        <v/>
      </c>
      <c r="DP96" s="23" t="str">
        <f t="shared" si="74"/>
        <v/>
      </c>
      <c r="DQ96" s="23" t="str">
        <f t="shared" si="75"/>
        <v/>
      </c>
      <c r="DR96" s="23" t="str">
        <f t="shared" si="76"/>
        <v/>
      </c>
      <c r="DS96" s="23" t="str">
        <f t="shared" si="77"/>
        <v/>
      </c>
      <c r="DT96" s="23" t="str">
        <f t="shared" si="78"/>
        <v/>
      </c>
      <c r="DU96" s="23" t="str">
        <f t="shared" si="79"/>
        <v/>
      </c>
      <c r="DV96" s="23" t="str">
        <f t="shared" si="80"/>
        <v/>
      </c>
      <c r="DW96" s="23" t="str">
        <f t="shared" si="81"/>
        <v/>
      </c>
      <c r="DX96" s="23" t="str">
        <f t="shared" si="82"/>
        <v/>
      </c>
      <c r="DY96" s="23" t="str">
        <f t="shared" si="83"/>
        <v/>
      </c>
      <c r="DZ96" s="23" t="str">
        <f t="shared" si="84"/>
        <v/>
      </c>
      <c r="EA96" s="23" t="str">
        <f t="shared" si="85"/>
        <v/>
      </c>
      <c r="EB96" s="23" t="str">
        <f t="shared" si="86"/>
        <v/>
      </c>
      <c r="EC96" s="23" t="str">
        <f t="shared" si="87"/>
        <v/>
      </c>
      <c r="ED96" s="23" t="str">
        <f t="shared" si="88"/>
        <v/>
      </c>
      <c r="EE96" s="23" t="str">
        <f t="shared" si="89"/>
        <v/>
      </c>
    </row>
    <row r="97" spans="1:135" ht="11.25" customHeight="1">
      <c r="A97" s="42" t="s">
        <v>133</v>
      </c>
      <c r="B97" s="42" t="s">
        <v>72</v>
      </c>
      <c r="C97" s="42" t="s">
        <v>178</v>
      </c>
      <c r="D97" s="42" t="s">
        <v>50</v>
      </c>
      <c r="E97" s="75">
        <v>1</v>
      </c>
      <c r="F97" s="81" t="s">
        <v>147</v>
      </c>
      <c r="G97" s="44">
        <v>39357</v>
      </c>
      <c r="H97" s="44"/>
      <c r="I97" s="54">
        <v>0</v>
      </c>
      <c r="J97" s="42" t="s">
        <v>179</v>
      </c>
      <c r="K97" s="42"/>
      <c r="L97" s="52">
        <v>0</v>
      </c>
      <c r="M97" s="58" t="s">
        <v>162</v>
      </c>
      <c r="N97" s="88" t="s">
        <v>259</v>
      </c>
      <c r="O97" s="20">
        <f t="shared" si="90"/>
        <v>1</v>
      </c>
      <c r="P97" s="20">
        <f t="shared" si="91"/>
        <v>10</v>
      </c>
      <c r="Q97" s="20">
        <f t="shared" si="92"/>
        <v>2007</v>
      </c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1"/>
        <v/>
      </c>
      <c r="DD97" s="23" t="str">
        <f t="shared" si="62"/>
        <v/>
      </c>
      <c r="DE97" s="23" t="str">
        <f t="shared" si="63"/>
        <v/>
      </c>
      <c r="DF97" s="23" t="str">
        <f t="shared" si="64"/>
        <v/>
      </c>
      <c r="DG97" s="23" t="str">
        <f t="shared" si="65"/>
        <v/>
      </c>
      <c r="DH97" s="23" t="str">
        <f t="shared" si="66"/>
        <v/>
      </c>
      <c r="DI97" s="23" t="str">
        <f t="shared" si="67"/>
        <v/>
      </c>
      <c r="DJ97" s="23" t="str">
        <f t="shared" si="68"/>
        <v/>
      </c>
      <c r="DK97" s="23" t="str">
        <f t="shared" si="69"/>
        <v/>
      </c>
      <c r="DL97" s="23" t="str">
        <f t="shared" si="70"/>
        <v/>
      </c>
      <c r="DM97" s="23" t="str">
        <f t="shared" si="71"/>
        <v/>
      </c>
      <c r="DN97" s="23" t="str">
        <f t="shared" si="72"/>
        <v/>
      </c>
      <c r="DO97" s="23" t="str">
        <f t="shared" si="73"/>
        <v/>
      </c>
      <c r="DP97" s="23" t="str">
        <f t="shared" si="74"/>
        <v/>
      </c>
      <c r="DQ97" s="23" t="str">
        <f t="shared" si="75"/>
        <v/>
      </c>
      <c r="DR97" s="23" t="str">
        <f t="shared" si="76"/>
        <v/>
      </c>
      <c r="DS97" s="23" t="str">
        <f t="shared" si="77"/>
        <v/>
      </c>
      <c r="DT97" s="23" t="str">
        <f t="shared" si="78"/>
        <v/>
      </c>
      <c r="DU97" s="23" t="str">
        <f t="shared" si="79"/>
        <v/>
      </c>
      <c r="DV97" s="23" t="str">
        <f t="shared" si="80"/>
        <v/>
      </c>
      <c r="DW97" s="23" t="str">
        <f t="shared" si="81"/>
        <v/>
      </c>
      <c r="DX97" s="23" t="str">
        <f t="shared" si="82"/>
        <v/>
      </c>
      <c r="DY97" s="23" t="str">
        <f t="shared" si="83"/>
        <v/>
      </c>
      <c r="DZ97" s="23" t="str">
        <f t="shared" si="84"/>
        <v/>
      </c>
      <c r="EA97" s="23" t="str">
        <f t="shared" si="85"/>
        <v/>
      </c>
      <c r="EB97" s="23" t="str">
        <f t="shared" si="86"/>
        <v/>
      </c>
      <c r="EC97" s="23" t="str">
        <f t="shared" si="87"/>
        <v/>
      </c>
      <c r="ED97" s="23" t="str">
        <f t="shared" si="88"/>
        <v/>
      </c>
      <c r="EE97" s="23" t="str">
        <f t="shared" si="89"/>
        <v/>
      </c>
    </row>
    <row r="98" spans="1:135" ht="11.25" customHeight="1">
      <c r="A98" s="42" t="s">
        <v>133</v>
      </c>
      <c r="B98" s="42" t="s">
        <v>81</v>
      </c>
      <c r="C98" s="42" t="s">
        <v>180</v>
      </c>
      <c r="D98" s="42" t="s">
        <v>166</v>
      </c>
      <c r="E98" s="75">
        <v>1</v>
      </c>
      <c r="F98" s="81" t="s">
        <v>217</v>
      </c>
      <c r="G98" s="44">
        <v>39372</v>
      </c>
      <c r="H98" s="44">
        <v>39377</v>
      </c>
      <c r="I98" s="54">
        <v>0</v>
      </c>
      <c r="J98" s="42"/>
      <c r="K98" s="42"/>
      <c r="L98" s="52">
        <v>1</v>
      </c>
      <c r="M98" s="58" t="s">
        <v>162</v>
      </c>
      <c r="N98" s="88" t="s">
        <v>259</v>
      </c>
      <c r="O98" s="20">
        <f t="shared" si="90"/>
        <v>2</v>
      </c>
      <c r="P98" s="20">
        <f t="shared" si="91"/>
        <v>10</v>
      </c>
      <c r="Q98" s="20">
        <f t="shared" si="92"/>
        <v>2007</v>
      </c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ref="DC98:DC138" si="93">IF(Q98=1977,IF($E98=0,"",$E98),"")</f>
        <v/>
      </c>
      <c r="DD98" s="23" t="str">
        <f t="shared" ref="DD98:DD138" si="94">IF(Q98=1978,IF($E98=0,"",$E98),"")</f>
        <v/>
      </c>
      <c r="DE98" s="23" t="str">
        <f t="shared" ref="DE98:DE138" si="95">IF(Q98=1979,IF($E98=0,"",$E98),"")</f>
        <v/>
      </c>
      <c r="DF98" s="23" t="str">
        <f t="shared" ref="DF98:DF138" si="96">IF(Q98=1980,IF($E98=0,"",$E98),"")</f>
        <v/>
      </c>
      <c r="DG98" s="23" t="str">
        <f t="shared" ref="DG98:DG138" si="97">IF(Q98=1981,IF($E98=0,"",$E98),"")</f>
        <v/>
      </c>
      <c r="DH98" s="23" t="str">
        <f t="shared" ref="DH98:DH138" si="98">IF(Q98=1982,IF($E98=0,"",$E98),"")</f>
        <v/>
      </c>
      <c r="DI98" s="23" t="str">
        <f t="shared" ref="DI98:DI138" si="99">IF(Q98=1983,IF($E98=0,"",$E98),"")</f>
        <v/>
      </c>
      <c r="DJ98" s="23" t="str">
        <f t="shared" ref="DJ98:DJ138" si="100">IF(Q98=1984,IF($E98=0,"",$E98),"")</f>
        <v/>
      </c>
      <c r="DK98" s="23" t="str">
        <f t="shared" ref="DK98:DK138" si="101">IF(Q98=1985,IF($E98=0,"",$E98),"")</f>
        <v/>
      </c>
      <c r="DL98" s="23" t="str">
        <f t="shared" ref="DL98:DL138" si="102">IF(Q98=1986,IF($E98=0,"",$E98),"")</f>
        <v/>
      </c>
      <c r="DM98" s="23" t="str">
        <f t="shared" ref="DM98:DM138" si="103">IF(Q98=1987,IF($E98=0,"",$E98),"")</f>
        <v/>
      </c>
      <c r="DN98" s="23" t="str">
        <f t="shared" ref="DN98:DN138" si="104">IF(Q98=1988,IF($E98=0,"",$E98),"")</f>
        <v/>
      </c>
      <c r="DO98" s="23" t="str">
        <f t="shared" ref="DO98:DO138" si="105">IF(Q98=1989,IF($E98=0,"",$E98),"")</f>
        <v/>
      </c>
      <c r="DP98" s="23" t="str">
        <f t="shared" ref="DP98:DP138" si="106">IF(Q98=1990,IF($E98=0,"",$E98),"")</f>
        <v/>
      </c>
      <c r="DQ98" s="23" t="str">
        <f t="shared" ref="DQ98:DQ138" si="107">IF(Q98=1991,IF($E98=0,"",$E98),"")</f>
        <v/>
      </c>
      <c r="DR98" s="23" t="str">
        <f t="shared" ref="DR98:DR138" si="108">IF(Q98=1992,IF($E98=0,"",$E98),"")</f>
        <v/>
      </c>
      <c r="DS98" s="23" t="str">
        <f t="shared" ref="DS98:DS138" si="109">IF(Q98=1993,IF($E98=0,"",$E98),"")</f>
        <v/>
      </c>
      <c r="DT98" s="23" t="str">
        <f t="shared" ref="DT98:DT138" si="110">IF(Q98=1994,IF($E98=0,"",$E98),"")</f>
        <v/>
      </c>
      <c r="DU98" s="23" t="str">
        <f t="shared" ref="DU98:DU138" si="111">IF(Q98=1995,IF($E98=0,"",$E98),"")</f>
        <v/>
      </c>
      <c r="DV98" s="23" t="str">
        <f t="shared" ref="DV98:DV138" si="112">IF(Q98=1996,IF($E98=0,"",$E98),"")</f>
        <v/>
      </c>
      <c r="DW98" s="23" t="str">
        <f t="shared" ref="DW98:DW138" si="113">IF(Q98=1997,IF($E98=0,"",$E98),"")</f>
        <v/>
      </c>
      <c r="DX98" s="23" t="str">
        <f t="shared" ref="DX98:DX138" si="114">IF(Q98=1998,IF($E98=0,"",$E98),"")</f>
        <v/>
      </c>
      <c r="DY98" s="23" t="str">
        <f t="shared" ref="DY98:DY138" si="115">IF(Q98=1999,IF($E98=0,"",$E98),"")</f>
        <v/>
      </c>
      <c r="DZ98" s="23" t="str">
        <f t="shared" ref="DZ98:DZ138" si="116">IF(Q98=2000,IF($E98=0,"",$E98),"")</f>
        <v/>
      </c>
      <c r="EA98" s="23" t="str">
        <f t="shared" ref="EA98:EA138" si="117">IF(Q98=2001,IF($E98=0,"",$E98),"")</f>
        <v/>
      </c>
      <c r="EB98" s="23" t="str">
        <f t="shared" ref="EB98:EB138" si="118">IF(Q98=2002,IF($E98=0,"",$E98),"")</f>
        <v/>
      </c>
      <c r="EC98" s="23" t="str">
        <f t="shared" ref="EC98:EC138" si="119">IF(Q98=2003,IF($E98=0,"",$E98),"")</f>
        <v/>
      </c>
      <c r="ED98" s="23" t="str">
        <f t="shared" ref="ED98:ED138" si="120">IF(Q98=2004,IF($E98=0,"",$E98),"")</f>
        <v/>
      </c>
      <c r="EE98" s="23" t="str">
        <f t="shared" ref="EE98:EE138" si="121">IF(Q98=2005,IF($E98=0,"",$E98),"")</f>
        <v/>
      </c>
    </row>
    <row r="99" spans="1:135" ht="11.25" customHeight="1">
      <c r="A99" s="42" t="s">
        <v>133</v>
      </c>
      <c r="B99" s="42" t="s">
        <v>79</v>
      </c>
      <c r="C99" s="42" t="s">
        <v>247</v>
      </c>
      <c r="D99" s="42" t="s">
        <v>159</v>
      </c>
      <c r="E99" s="75">
        <v>1</v>
      </c>
      <c r="F99" s="81" t="s">
        <v>147</v>
      </c>
      <c r="G99" s="44">
        <v>39733</v>
      </c>
      <c r="H99" s="44"/>
      <c r="I99" s="54">
        <v>0</v>
      </c>
      <c r="J99" s="42"/>
      <c r="K99" s="42"/>
      <c r="L99" s="52">
        <v>1</v>
      </c>
      <c r="M99" s="58" t="s">
        <v>162</v>
      </c>
      <c r="N99" s="88" t="s">
        <v>259</v>
      </c>
      <c r="O99" s="20">
        <f t="shared" si="90"/>
        <v>2</v>
      </c>
      <c r="P99" s="20">
        <f t="shared" si="91"/>
        <v>10</v>
      </c>
      <c r="Q99" s="20">
        <f t="shared" si="92"/>
        <v>2008</v>
      </c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93"/>
        <v/>
      </c>
      <c r="DD99" s="23" t="str">
        <f t="shared" si="94"/>
        <v/>
      </c>
      <c r="DE99" s="23" t="str">
        <f t="shared" si="95"/>
        <v/>
      </c>
      <c r="DF99" s="23" t="str">
        <f t="shared" si="96"/>
        <v/>
      </c>
      <c r="DG99" s="23" t="str">
        <f t="shared" si="97"/>
        <v/>
      </c>
      <c r="DH99" s="23" t="str">
        <f t="shared" si="98"/>
        <v/>
      </c>
      <c r="DI99" s="23" t="str">
        <f t="shared" si="99"/>
        <v/>
      </c>
      <c r="DJ99" s="23" t="str">
        <f t="shared" si="100"/>
        <v/>
      </c>
      <c r="DK99" s="23" t="str">
        <f t="shared" si="101"/>
        <v/>
      </c>
      <c r="DL99" s="23" t="str">
        <f t="shared" si="102"/>
        <v/>
      </c>
      <c r="DM99" s="23" t="str">
        <f t="shared" si="103"/>
        <v/>
      </c>
      <c r="DN99" s="23" t="str">
        <f t="shared" si="104"/>
        <v/>
      </c>
      <c r="DO99" s="23" t="str">
        <f t="shared" si="105"/>
        <v/>
      </c>
      <c r="DP99" s="23" t="str">
        <f t="shared" si="106"/>
        <v/>
      </c>
      <c r="DQ99" s="23" t="str">
        <f t="shared" si="107"/>
        <v/>
      </c>
      <c r="DR99" s="23" t="str">
        <f t="shared" si="108"/>
        <v/>
      </c>
      <c r="DS99" s="23" t="str">
        <f t="shared" si="109"/>
        <v/>
      </c>
      <c r="DT99" s="23" t="str">
        <f t="shared" si="110"/>
        <v/>
      </c>
      <c r="DU99" s="23" t="str">
        <f t="shared" si="111"/>
        <v/>
      </c>
      <c r="DV99" s="23" t="str">
        <f t="shared" si="112"/>
        <v/>
      </c>
      <c r="DW99" s="23" t="str">
        <f t="shared" si="113"/>
        <v/>
      </c>
      <c r="DX99" s="23" t="str">
        <f t="shared" si="114"/>
        <v/>
      </c>
      <c r="DY99" s="23" t="str">
        <f t="shared" si="115"/>
        <v/>
      </c>
      <c r="DZ99" s="23" t="str">
        <f t="shared" si="116"/>
        <v/>
      </c>
      <c r="EA99" s="23" t="str">
        <f t="shared" si="117"/>
        <v/>
      </c>
      <c r="EB99" s="23" t="str">
        <f t="shared" si="118"/>
        <v/>
      </c>
      <c r="EC99" s="23" t="str">
        <f t="shared" si="119"/>
        <v/>
      </c>
      <c r="ED99" s="23" t="str">
        <f t="shared" si="120"/>
        <v/>
      </c>
      <c r="EE99" s="23" t="str">
        <f t="shared" si="121"/>
        <v/>
      </c>
    </row>
    <row r="100" spans="1:135" ht="11.25" customHeight="1">
      <c r="A100" s="42" t="s">
        <v>133</v>
      </c>
      <c r="B100" s="42" t="s">
        <v>79</v>
      </c>
      <c r="C100" s="42" t="s">
        <v>181</v>
      </c>
      <c r="D100" s="42" t="s">
        <v>231</v>
      </c>
      <c r="E100" s="75">
        <v>1</v>
      </c>
      <c r="F100" s="81" t="s">
        <v>147</v>
      </c>
      <c r="G100" s="44">
        <v>39743</v>
      </c>
      <c r="H100" s="44">
        <v>39746</v>
      </c>
      <c r="I100" s="54">
        <v>0</v>
      </c>
      <c r="J100" s="42"/>
      <c r="K100" s="42"/>
      <c r="L100" s="52">
        <v>1</v>
      </c>
      <c r="M100" s="58" t="s">
        <v>162</v>
      </c>
      <c r="N100" s="88" t="s">
        <v>259</v>
      </c>
      <c r="O100" s="20">
        <f t="shared" si="90"/>
        <v>3</v>
      </c>
      <c r="P100" s="20">
        <f t="shared" si="91"/>
        <v>10</v>
      </c>
      <c r="Q100" s="20">
        <f t="shared" si="92"/>
        <v>2008</v>
      </c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93"/>
        <v/>
      </c>
      <c r="DD100" s="23" t="str">
        <f t="shared" si="94"/>
        <v/>
      </c>
      <c r="DE100" s="23" t="str">
        <f t="shared" si="95"/>
        <v/>
      </c>
      <c r="DF100" s="23" t="str">
        <f t="shared" si="96"/>
        <v/>
      </c>
      <c r="DG100" s="23" t="str">
        <f t="shared" si="97"/>
        <v/>
      </c>
      <c r="DH100" s="23" t="str">
        <f t="shared" si="98"/>
        <v/>
      </c>
      <c r="DI100" s="23" t="str">
        <f t="shared" si="99"/>
        <v/>
      </c>
      <c r="DJ100" s="23" t="str">
        <f t="shared" si="100"/>
        <v/>
      </c>
      <c r="DK100" s="23" t="str">
        <f t="shared" si="101"/>
        <v/>
      </c>
      <c r="DL100" s="23" t="str">
        <f t="shared" si="102"/>
        <v/>
      </c>
      <c r="DM100" s="23" t="str">
        <f t="shared" si="103"/>
        <v/>
      </c>
      <c r="DN100" s="23" t="str">
        <f t="shared" si="104"/>
        <v/>
      </c>
      <c r="DO100" s="23" t="str">
        <f t="shared" si="105"/>
        <v/>
      </c>
      <c r="DP100" s="23" t="str">
        <f t="shared" si="106"/>
        <v/>
      </c>
      <c r="DQ100" s="23" t="str">
        <f t="shared" si="107"/>
        <v/>
      </c>
      <c r="DR100" s="23" t="str">
        <f t="shared" si="108"/>
        <v/>
      </c>
      <c r="DS100" s="23" t="str">
        <f t="shared" si="109"/>
        <v/>
      </c>
      <c r="DT100" s="23" t="str">
        <f t="shared" si="110"/>
        <v/>
      </c>
      <c r="DU100" s="23" t="str">
        <f t="shared" si="111"/>
        <v/>
      </c>
      <c r="DV100" s="23" t="str">
        <f t="shared" si="112"/>
        <v/>
      </c>
      <c r="DW100" s="23" t="str">
        <f t="shared" si="113"/>
        <v/>
      </c>
      <c r="DX100" s="23" t="str">
        <f t="shared" si="114"/>
        <v/>
      </c>
      <c r="DY100" s="23" t="str">
        <f t="shared" si="115"/>
        <v/>
      </c>
      <c r="DZ100" s="23" t="str">
        <f t="shared" si="116"/>
        <v/>
      </c>
      <c r="EA100" s="23" t="str">
        <f t="shared" si="117"/>
        <v/>
      </c>
      <c r="EB100" s="23" t="str">
        <f t="shared" si="118"/>
        <v/>
      </c>
      <c r="EC100" s="23" t="str">
        <f t="shared" si="119"/>
        <v/>
      </c>
      <c r="ED100" s="23" t="str">
        <f t="shared" si="120"/>
        <v/>
      </c>
      <c r="EE100" s="23" t="str">
        <f t="shared" si="121"/>
        <v/>
      </c>
    </row>
    <row r="101" spans="1:135" ht="11.25" customHeight="1">
      <c r="A101" s="42" t="s">
        <v>133</v>
      </c>
      <c r="B101" s="42" t="s">
        <v>81</v>
      </c>
      <c r="C101" s="42" t="s">
        <v>146</v>
      </c>
      <c r="D101" s="42" t="s">
        <v>166</v>
      </c>
      <c r="E101" s="75">
        <v>1</v>
      </c>
      <c r="F101" s="81" t="s">
        <v>147</v>
      </c>
      <c r="G101" s="44">
        <v>39746</v>
      </c>
      <c r="H101" s="44"/>
      <c r="I101" s="54">
        <v>0</v>
      </c>
      <c r="J101" s="42"/>
      <c r="K101" s="42"/>
      <c r="L101" s="52">
        <v>1</v>
      </c>
      <c r="M101" s="58" t="s">
        <v>162</v>
      </c>
      <c r="N101" s="88" t="s">
        <v>259</v>
      </c>
      <c r="O101" s="20">
        <f t="shared" si="90"/>
        <v>3</v>
      </c>
      <c r="P101" s="20">
        <f t="shared" si="91"/>
        <v>10</v>
      </c>
      <c r="Q101" s="20">
        <f t="shared" si="92"/>
        <v>2008</v>
      </c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93"/>
        <v/>
      </c>
      <c r="DD101" s="23" t="str">
        <f t="shared" si="94"/>
        <v/>
      </c>
      <c r="DE101" s="23" t="str">
        <f t="shared" si="95"/>
        <v/>
      </c>
      <c r="DF101" s="23" t="str">
        <f t="shared" si="96"/>
        <v/>
      </c>
      <c r="DG101" s="23" t="str">
        <f t="shared" si="97"/>
        <v/>
      </c>
      <c r="DH101" s="23" t="str">
        <f t="shared" si="98"/>
        <v/>
      </c>
      <c r="DI101" s="23" t="str">
        <f t="shared" si="99"/>
        <v/>
      </c>
      <c r="DJ101" s="23" t="str">
        <f t="shared" si="100"/>
        <v/>
      </c>
      <c r="DK101" s="23" t="str">
        <f t="shared" si="101"/>
        <v/>
      </c>
      <c r="DL101" s="23" t="str">
        <f t="shared" si="102"/>
        <v/>
      </c>
      <c r="DM101" s="23" t="str">
        <f t="shared" si="103"/>
        <v/>
      </c>
      <c r="DN101" s="23" t="str">
        <f t="shared" si="104"/>
        <v/>
      </c>
      <c r="DO101" s="23" t="str">
        <f t="shared" si="105"/>
        <v/>
      </c>
      <c r="DP101" s="23" t="str">
        <f t="shared" si="106"/>
        <v/>
      </c>
      <c r="DQ101" s="23" t="str">
        <f t="shared" si="107"/>
        <v/>
      </c>
      <c r="DR101" s="23" t="str">
        <f t="shared" si="108"/>
        <v/>
      </c>
      <c r="DS101" s="23" t="str">
        <f t="shared" si="109"/>
        <v/>
      </c>
      <c r="DT101" s="23" t="str">
        <f t="shared" si="110"/>
        <v/>
      </c>
      <c r="DU101" s="23" t="str">
        <f t="shared" si="111"/>
        <v/>
      </c>
      <c r="DV101" s="23" t="str">
        <f t="shared" si="112"/>
        <v/>
      </c>
      <c r="DW101" s="23" t="str">
        <f t="shared" si="113"/>
        <v/>
      </c>
      <c r="DX101" s="23" t="str">
        <f t="shared" si="114"/>
        <v/>
      </c>
      <c r="DY101" s="23" t="str">
        <f t="shared" si="115"/>
        <v/>
      </c>
      <c r="DZ101" s="23" t="str">
        <f t="shared" si="116"/>
        <v/>
      </c>
      <c r="EA101" s="23" t="str">
        <f t="shared" si="117"/>
        <v/>
      </c>
      <c r="EB101" s="23" t="str">
        <f t="shared" si="118"/>
        <v/>
      </c>
      <c r="EC101" s="23" t="str">
        <f t="shared" si="119"/>
        <v/>
      </c>
      <c r="ED101" s="23" t="str">
        <f t="shared" si="120"/>
        <v/>
      </c>
      <c r="EE101" s="23" t="str">
        <f t="shared" si="121"/>
        <v/>
      </c>
    </row>
    <row r="102" spans="1:135" ht="11.25" customHeight="1">
      <c r="A102" s="42" t="s">
        <v>133</v>
      </c>
      <c r="B102" s="42" t="s">
        <v>79</v>
      </c>
      <c r="C102" s="42" t="s">
        <v>181</v>
      </c>
      <c r="D102" s="42" t="s">
        <v>231</v>
      </c>
      <c r="E102" s="75">
        <v>1</v>
      </c>
      <c r="F102" s="81" t="s">
        <v>217</v>
      </c>
      <c r="G102" s="44">
        <v>39750</v>
      </c>
      <c r="H102" s="44">
        <v>39754</v>
      </c>
      <c r="I102" s="54">
        <v>0</v>
      </c>
      <c r="J102" s="42"/>
      <c r="K102" s="42"/>
      <c r="L102" s="52">
        <v>1</v>
      </c>
      <c r="M102" s="58" t="s">
        <v>162</v>
      </c>
      <c r="N102" s="88" t="s">
        <v>259</v>
      </c>
      <c r="O102" s="20">
        <f t="shared" si="90"/>
        <v>3</v>
      </c>
      <c r="P102" s="20">
        <f t="shared" si="91"/>
        <v>10</v>
      </c>
      <c r="Q102" s="20">
        <f t="shared" si="92"/>
        <v>2008</v>
      </c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93"/>
        <v/>
      </c>
      <c r="DD102" s="23" t="str">
        <f t="shared" si="94"/>
        <v/>
      </c>
      <c r="DE102" s="23" t="str">
        <f t="shared" si="95"/>
        <v/>
      </c>
      <c r="DF102" s="23" t="str">
        <f t="shared" si="96"/>
        <v/>
      </c>
      <c r="DG102" s="23" t="str">
        <f t="shared" si="97"/>
        <v/>
      </c>
      <c r="DH102" s="23" t="str">
        <f t="shared" si="98"/>
        <v/>
      </c>
      <c r="DI102" s="23" t="str">
        <f t="shared" si="99"/>
        <v/>
      </c>
      <c r="DJ102" s="23" t="str">
        <f t="shared" si="100"/>
        <v/>
      </c>
      <c r="DK102" s="23" t="str">
        <f t="shared" si="101"/>
        <v/>
      </c>
      <c r="DL102" s="23" t="str">
        <f t="shared" si="102"/>
        <v/>
      </c>
      <c r="DM102" s="23" t="str">
        <f t="shared" si="103"/>
        <v/>
      </c>
      <c r="DN102" s="23" t="str">
        <f t="shared" si="104"/>
        <v/>
      </c>
      <c r="DO102" s="23" t="str">
        <f t="shared" si="105"/>
        <v/>
      </c>
      <c r="DP102" s="23" t="str">
        <f t="shared" si="106"/>
        <v/>
      </c>
      <c r="DQ102" s="23" t="str">
        <f t="shared" si="107"/>
        <v/>
      </c>
      <c r="DR102" s="23" t="str">
        <f t="shared" si="108"/>
        <v/>
      </c>
      <c r="DS102" s="23" t="str">
        <f t="shared" si="109"/>
        <v/>
      </c>
      <c r="DT102" s="23" t="str">
        <f t="shared" si="110"/>
        <v/>
      </c>
      <c r="DU102" s="23" t="str">
        <f t="shared" si="111"/>
        <v/>
      </c>
      <c r="DV102" s="23" t="str">
        <f t="shared" si="112"/>
        <v/>
      </c>
      <c r="DW102" s="23" t="str">
        <f t="shared" si="113"/>
        <v/>
      </c>
      <c r="DX102" s="23" t="str">
        <f t="shared" si="114"/>
        <v/>
      </c>
      <c r="DY102" s="23" t="str">
        <f t="shared" si="115"/>
        <v/>
      </c>
      <c r="DZ102" s="23" t="str">
        <f t="shared" si="116"/>
        <v/>
      </c>
      <c r="EA102" s="23" t="str">
        <f t="shared" si="117"/>
        <v/>
      </c>
      <c r="EB102" s="23" t="str">
        <f t="shared" si="118"/>
        <v/>
      </c>
      <c r="EC102" s="23" t="str">
        <f t="shared" si="119"/>
        <v/>
      </c>
      <c r="ED102" s="23" t="str">
        <f t="shared" si="120"/>
        <v/>
      </c>
      <c r="EE102" s="23" t="str">
        <f t="shared" si="121"/>
        <v/>
      </c>
    </row>
    <row r="103" spans="1:135" ht="11.25" customHeight="1">
      <c r="A103" s="42" t="s">
        <v>133</v>
      </c>
      <c r="B103" s="42" t="s">
        <v>65</v>
      </c>
      <c r="C103" s="42" t="s">
        <v>157</v>
      </c>
      <c r="D103" s="42"/>
      <c r="E103" s="75">
        <v>1</v>
      </c>
      <c r="F103" s="81" t="s">
        <v>182</v>
      </c>
      <c r="G103" s="44">
        <v>40026</v>
      </c>
      <c r="H103" s="44">
        <v>40027</v>
      </c>
      <c r="I103" s="54">
        <v>0</v>
      </c>
      <c r="J103" s="57"/>
      <c r="K103" s="57"/>
      <c r="L103" s="52">
        <v>1</v>
      </c>
      <c r="M103" s="58" t="s">
        <v>183</v>
      </c>
      <c r="N103" s="88" t="s">
        <v>262</v>
      </c>
      <c r="O103" s="20">
        <f t="shared" si="90"/>
        <v>1</v>
      </c>
      <c r="P103" s="20">
        <f t="shared" si="91"/>
        <v>8</v>
      </c>
      <c r="Q103" s="20">
        <f t="shared" si="92"/>
        <v>2009</v>
      </c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si="93"/>
        <v/>
      </c>
      <c r="DD103" s="23" t="str">
        <f t="shared" si="94"/>
        <v/>
      </c>
      <c r="DE103" s="23" t="str">
        <f t="shared" si="95"/>
        <v/>
      </c>
      <c r="DF103" s="23" t="str">
        <f t="shared" si="96"/>
        <v/>
      </c>
      <c r="DG103" s="23" t="str">
        <f t="shared" si="97"/>
        <v/>
      </c>
      <c r="DH103" s="23" t="str">
        <f t="shared" si="98"/>
        <v/>
      </c>
      <c r="DI103" s="23" t="str">
        <f t="shared" si="99"/>
        <v/>
      </c>
      <c r="DJ103" s="23" t="str">
        <f t="shared" si="100"/>
        <v/>
      </c>
      <c r="DK103" s="23" t="str">
        <f t="shared" si="101"/>
        <v/>
      </c>
      <c r="DL103" s="23" t="str">
        <f t="shared" si="102"/>
        <v/>
      </c>
      <c r="DM103" s="23" t="str">
        <f t="shared" si="103"/>
        <v/>
      </c>
      <c r="DN103" s="23" t="str">
        <f t="shared" si="104"/>
        <v/>
      </c>
      <c r="DO103" s="23" t="str">
        <f t="shared" si="105"/>
        <v/>
      </c>
      <c r="DP103" s="23" t="str">
        <f t="shared" si="106"/>
        <v/>
      </c>
      <c r="DQ103" s="23" t="str">
        <f t="shared" si="107"/>
        <v/>
      </c>
      <c r="DR103" s="23" t="str">
        <f t="shared" si="108"/>
        <v/>
      </c>
      <c r="DS103" s="23" t="str">
        <f t="shared" si="109"/>
        <v/>
      </c>
      <c r="DT103" s="23" t="str">
        <f t="shared" si="110"/>
        <v/>
      </c>
      <c r="DU103" s="23" t="str">
        <f t="shared" si="111"/>
        <v/>
      </c>
      <c r="DV103" s="23" t="str">
        <f t="shared" si="112"/>
        <v/>
      </c>
      <c r="DW103" s="23" t="str">
        <f t="shared" si="113"/>
        <v/>
      </c>
      <c r="DX103" s="23" t="str">
        <f t="shared" si="114"/>
        <v/>
      </c>
      <c r="DY103" s="23" t="str">
        <f t="shared" si="115"/>
        <v/>
      </c>
      <c r="DZ103" s="23" t="str">
        <f t="shared" si="116"/>
        <v/>
      </c>
      <c r="EA103" s="23" t="str">
        <f t="shared" si="117"/>
        <v/>
      </c>
      <c r="EB103" s="23" t="str">
        <f t="shared" si="118"/>
        <v/>
      </c>
      <c r="EC103" s="23" t="str">
        <f t="shared" si="119"/>
        <v/>
      </c>
      <c r="ED103" s="23" t="str">
        <f t="shared" si="120"/>
        <v/>
      </c>
      <c r="EE103" s="23" t="str">
        <f t="shared" si="121"/>
        <v/>
      </c>
    </row>
    <row r="104" spans="1:135" ht="11.25" customHeight="1">
      <c r="A104" s="42" t="s">
        <v>133</v>
      </c>
      <c r="B104" s="42" t="s">
        <v>77</v>
      </c>
      <c r="C104" s="42" t="s">
        <v>155</v>
      </c>
      <c r="D104" s="42"/>
      <c r="E104" s="75">
        <v>1</v>
      </c>
      <c r="F104" s="81"/>
      <c r="G104" s="44">
        <v>40087</v>
      </c>
      <c r="H104" s="44">
        <v>40095</v>
      </c>
      <c r="I104" s="54">
        <v>0</v>
      </c>
      <c r="J104" s="42"/>
      <c r="K104" s="42"/>
      <c r="L104" s="52">
        <v>1</v>
      </c>
      <c r="M104" s="58" t="s">
        <v>184</v>
      </c>
      <c r="N104" s="88" t="s">
        <v>263</v>
      </c>
      <c r="O104" s="20">
        <f t="shared" si="90"/>
        <v>1</v>
      </c>
      <c r="P104" s="20">
        <f t="shared" si="91"/>
        <v>10</v>
      </c>
      <c r="Q104" s="20">
        <f t="shared" si="92"/>
        <v>2009</v>
      </c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42" t="s">
        <v>133</v>
      </c>
      <c r="B105" s="42" t="s">
        <v>81</v>
      </c>
      <c r="C105" s="42" t="s">
        <v>185</v>
      </c>
      <c r="D105" s="42" t="s">
        <v>166</v>
      </c>
      <c r="E105" s="75">
        <v>1</v>
      </c>
      <c r="F105" s="81"/>
      <c r="G105" s="44">
        <v>40349</v>
      </c>
      <c r="H105" s="44"/>
      <c r="I105" s="54">
        <v>0</v>
      </c>
      <c r="J105" s="42"/>
      <c r="K105" s="42"/>
      <c r="L105" s="52">
        <v>1</v>
      </c>
      <c r="M105" s="58" t="s">
        <v>183</v>
      </c>
      <c r="N105" s="88" t="s">
        <v>262</v>
      </c>
      <c r="O105" s="20">
        <f t="shared" si="90"/>
        <v>2</v>
      </c>
      <c r="P105" s="20">
        <f t="shared" si="91"/>
        <v>6</v>
      </c>
      <c r="Q105" s="20">
        <f t="shared" si="92"/>
        <v>2010</v>
      </c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 t="str">
        <f t="shared" si="105"/>
        <v/>
      </c>
      <c r="DP105" s="23" t="str">
        <f t="shared" si="106"/>
        <v/>
      </c>
      <c r="DQ105" s="23" t="str">
        <f t="shared" si="107"/>
        <v/>
      </c>
      <c r="DR105" s="23" t="str">
        <f t="shared" si="108"/>
        <v/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42" t="s">
        <v>133</v>
      </c>
      <c r="B106" s="42" t="s">
        <v>81</v>
      </c>
      <c r="C106" s="42" t="s">
        <v>191</v>
      </c>
      <c r="D106" s="42"/>
      <c r="E106" s="75">
        <v>1</v>
      </c>
      <c r="F106" s="81"/>
      <c r="G106" s="44">
        <v>40694</v>
      </c>
      <c r="H106" s="44"/>
      <c r="I106" s="73">
        <v>0</v>
      </c>
      <c r="J106" s="42"/>
      <c r="K106" s="42"/>
      <c r="L106" s="52">
        <v>1</v>
      </c>
      <c r="M106" s="58" t="s">
        <v>187</v>
      </c>
      <c r="N106" s="88" t="s">
        <v>264</v>
      </c>
      <c r="O106" s="74">
        <f t="shared" ref="O106:O121" si="122">IF(DAY(G106)&lt;=10,1,IF(DAY(G106)&gt;20,3,2))</f>
        <v>3</v>
      </c>
      <c r="P106" s="74">
        <f t="shared" ref="P106:P121" si="123">MONTH(G106)</f>
        <v>5</v>
      </c>
      <c r="Q106" s="74">
        <f t="shared" ref="Q106:Q121" si="124">YEAR(G106)</f>
        <v>2011</v>
      </c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</row>
    <row r="107" spans="1:135" ht="11.25" customHeight="1">
      <c r="A107" s="70" t="s">
        <v>133</v>
      </c>
      <c r="B107" s="70" t="s">
        <v>77</v>
      </c>
      <c r="C107" s="42" t="s">
        <v>189</v>
      </c>
      <c r="D107" s="42"/>
      <c r="E107" s="76">
        <v>1</v>
      </c>
      <c r="F107" s="82" t="s">
        <v>147</v>
      </c>
      <c r="G107" s="71">
        <v>40753</v>
      </c>
      <c r="H107" s="71"/>
      <c r="I107" s="65">
        <v>0</v>
      </c>
      <c r="J107" s="70"/>
      <c r="K107" s="70"/>
      <c r="L107" s="67">
        <v>1</v>
      </c>
      <c r="M107" s="72" t="s">
        <v>187</v>
      </c>
      <c r="N107" s="88" t="s">
        <v>264</v>
      </c>
      <c r="O107" s="69">
        <f t="shared" si="122"/>
        <v>3</v>
      </c>
      <c r="P107" s="69">
        <f t="shared" si="123"/>
        <v>7</v>
      </c>
      <c r="Q107" s="69">
        <f t="shared" si="124"/>
        <v>2011</v>
      </c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</row>
    <row r="108" spans="1:135" ht="11.25" customHeight="1">
      <c r="A108" s="63" t="s">
        <v>133</v>
      </c>
      <c r="B108" s="63" t="s">
        <v>66</v>
      </c>
      <c r="C108" s="22" t="s">
        <v>194</v>
      </c>
      <c r="D108" s="22" t="s">
        <v>193</v>
      </c>
      <c r="E108" s="77">
        <v>1</v>
      </c>
      <c r="F108" s="83" t="s">
        <v>147</v>
      </c>
      <c r="G108" s="64">
        <v>40759</v>
      </c>
      <c r="H108" s="64"/>
      <c r="I108" s="65">
        <v>0</v>
      </c>
      <c r="J108" s="66"/>
      <c r="K108" s="66"/>
      <c r="L108" s="67">
        <v>1</v>
      </c>
      <c r="M108" s="68" t="s">
        <v>187</v>
      </c>
      <c r="N108" s="88" t="s">
        <v>264</v>
      </c>
      <c r="O108" s="69">
        <f t="shared" si="122"/>
        <v>1</v>
      </c>
      <c r="P108" s="69">
        <f t="shared" si="123"/>
        <v>8</v>
      </c>
      <c r="Q108" s="69">
        <f t="shared" si="124"/>
        <v>2011</v>
      </c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63" t="s">
        <v>133</v>
      </c>
      <c r="B109" s="63" t="s">
        <v>77</v>
      </c>
      <c r="C109" s="22" t="s">
        <v>155</v>
      </c>
      <c r="D109" s="22"/>
      <c r="E109" s="77">
        <v>1</v>
      </c>
      <c r="F109" s="83"/>
      <c r="G109" s="64">
        <v>40774</v>
      </c>
      <c r="H109" s="64"/>
      <c r="I109" s="65">
        <v>0</v>
      </c>
      <c r="J109" s="66"/>
      <c r="K109" s="66"/>
      <c r="L109" s="67">
        <v>1</v>
      </c>
      <c r="M109" s="68" t="s">
        <v>187</v>
      </c>
      <c r="N109" s="88" t="s">
        <v>264</v>
      </c>
      <c r="O109" s="69">
        <f t="shared" si="122"/>
        <v>2</v>
      </c>
      <c r="P109" s="69">
        <f t="shared" si="123"/>
        <v>8</v>
      </c>
      <c r="Q109" s="69">
        <f t="shared" si="124"/>
        <v>2011</v>
      </c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</row>
    <row r="110" spans="1:135" ht="11.25" customHeight="1">
      <c r="A110" s="63" t="s">
        <v>133</v>
      </c>
      <c r="B110" s="63" t="s">
        <v>66</v>
      </c>
      <c r="C110" s="22" t="s">
        <v>206</v>
      </c>
      <c r="D110" s="22" t="s">
        <v>193</v>
      </c>
      <c r="E110" s="77">
        <v>1</v>
      </c>
      <c r="F110" s="83" t="s">
        <v>147</v>
      </c>
      <c r="G110" s="64">
        <v>40801</v>
      </c>
      <c r="H110" s="64"/>
      <c r="I110" s="65">
        <v>0</v>
      </c>
      <c r="J110" s="66"/>
      <c r="K110" s="66"/>
      <c r="L110" s="67">
        <v>1</v>
      </c>
      <c r="M110" s="68" t="s">
        <v>187</v>
      </c>
      <c r="N110" s="88" t="s">
        <v>264</v>
      </c>
      <c r="O110" s="69">
        <f t="shared" si="122"/>
        <v>2</v>
      </c>
      <c r="P110" s="69">
        <f t="shared" si="123"/>
        <v>9</v>
      </c>
      <c r="Q110" s="69">
        <f t="shared" si="124"/>
        <v>2011</v>
      </c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63" t="s">
        <v>133</v>
      </c>
      <c r="B111" s="63" t="s">
        <v>79</v>
      </c>
      <c r="C111" s="93" t="s">
        <v>316</v>
      </c>
      <c r="D111" s="22" t="s">
        <v>231</v>
      </c>
      <c r="E111" s="78">
        <v>1</v>
      </c>
      <c r="F111" s="84" t="s">
        <v>147</v>
      </c>
      <c r="G111" s="64">
        <v>40801</v>
      </c>
      <c r="H111" s="64"/>
      <c r="I111" s="65">
        <v>0</v>
      </c>
      <c r="J111" s="66"/>
      <c r="K111" s="66"/>
      <c r="L111" s="67">
        <v>1</v>
      </c>
      <c r="M111" s="48" t="s">
        <v>187</v>
      </c>
      <c r="N111" s="88" t="s">
        <v>264</v>
      </c>
      <c r="O111" s="69">
        <f t="shared" si="122"/>
        <v>2</v>
      </c>
      <c r="P111" s="69">
        <f t="shared" si="123"/>
        <v>9</v>
      </c>
      <c r="Q111" s="69">
        <f t="shared" si="124"/>
        <v>2011</v>
      </c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</row>
    <row r="112" spans="1:135" ht="11.25" customHeight="1">
      <c r="A112" s="22" t="s">
        <v>133</v>
      </c>
      <c r="B112" s="22" t="s">
        <v>79</v>
      </c>
      <c r="C112" s="93" t="s">
        <v>317</v>
      </c>
      <c r="D112" s="22" t="s">
        <v>231</v>
      </c>
      <c r="E112" s="78">
        <v>1</v>
      </c>
      <c r="F112" s="84" t="s">
        <v>147</v>
      </c>
      <c r="G112" s="38">
        <v>40807</v>
      </c>
      <c r="H112" s="38">
        <v>40808</v>
      </c>
      <c r="I112" s="73">
        <v>0</v>
      </c>
      <c r="L112" s="52">
        <v>1</v>
      </c>
      <c r="M112" s="48" t="s">
        <v>187</v>
      </c>
      <c r="N112" s="88" t="s">
        <v>264</v>
      </c>
      <c r="O112" s="74">
        <f t="shared" si="122"/>
        <v>3</v>
      </c>
      <c r="P112" s="74">
        <f t="shared" si="123"/>
        <v>9</v>
      </c>
      <c r="Q112" s="74">
        <f t="shared" si="124"/>
        <v>2011</v>
      </c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</row>
    <row r="113" spans="1:135" ht="11.25" customHeight="1">
      <c r="A113" s="63" t="s">
        <v>133</v>
      </c>
      <c r="B113" s="63" t="s">
        <v>76</v>
      </c>
      <c r="C113" s="93" t="s">
        <v>188</v>
      </c>
      <c r="D113" s="22"/>
      <c r="E113" s="77">
        <v>1</v>
      </c>
      <c r="F113" s="83" t="s">
        <v>147</v>
      </c>
      <c r="G113" s="64">
        <v>40809</v>
      </c>
      <c r="H113" s="64"/>
      <c r="I113" s="65">
        <v>0</v>
      </c>
      <c r="J113" s="66"/>
      <c r="K113" s="66"/>
      <c r="L113" s="67">
        <v>1</v>
      </c>
      <c r="M113" s="68" t="s">
        <v>187</v>
      </c>
      <c r="N113" s="88" t="s">
        <v>264</v>
      </c>
      <c r="O113" s="69">
        <f t="shared" si="122"/>
        <v>3</v>
      </c>
      <c r="P113" s="69">
        <f t="shared" si="123"/>
        <v>9</v>
      </c>
      <c r="Q113" s="69">
        <f t="shared" si="124"/>
        <v>2011</v>
      </c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</row>
    <row r="114" spans="1:135" ht="11.25" customHeight="1">
      <c r="A114" s="63" t="s">
        <v>133</v>
      </c>
      <c r="B114" s="63" t="s">
        <v>75</v>
      </c>
      <c r="C114" s="93" t="s">
        <v>145</v>
      </c>
      <c r="D114" s="22"/>
      <c r="E114" s="77">
        <v>1</v>
      </c>
      <c r="F114" s="83" t="s">
        <v>147</v>
      </c>
      <c r="G114" s="64">
        <v>40816</v>
      </c>
      <c r="H114" s="64">
        <v>40820</v>
      </c>
      <c r="I114" s="65">
        <v>0</v>
      </c>
      <c r="J114" s="66"/>
      <c r="K114" s="66"/>
      <c r="L114" s="67">
        <v>1</v>
      </c>
      <c r="M114" s="68" t="s">
        <v>187</v>
      </c>
      <c r="N114" s="88" t="s">
        <v>264</v>
      </c>
      <c r="O114" s="69">
        <f t="shared" si="122"/>
        <v>3</v>
      </c>
      <c r="P114" s="69">
        <f t="shared" si="123"/>
        <v>9</v>
      </c>
      <c r="Q114" s="69">
        <f t="shared" si="124"/>
        <v>2011</v>
      </c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22" t="s">
        <v>133</v>
      </c>
      <c r="B115" s="22" t="s">
        <v>79</v>
      </c>
      <c r="C115" s="93" t="s">
        <v>236</v>
      </c>
      <c r="D115" s="22" t="s">
        <v>231</v>
      </c>
      <c r="E115" s="78">
        <v>1</v>
      </c>
      <c r="F115" s="84"/>
      <c r="G115" s="38">
        <v>40823</v>
      </c>
      <c r="H115" s="38">
        <v>40824</v>
      </c>
      <c r="I115" s="73">
        <v>0</v>
      </c>
      <c r="L115" s="52">
        <v>1</v>
      </c>
      <c r="M115" s="48" t="s">
        <v>187</v>
      </c>
      <c r="N115" s="88" t="s">
        <v>264</v>
      </c>
      <c r="O115" s="74">
        <f t="shared" si="122"/>
        <v>1</v>
      </c>
      <c r="P115" s="74">
        <f t="shared" si="123"/>
        <v>10</v>
      </c>
      <c r="Q115" s="74">
        <f t="shared" si="124"/>
        <v>2011</v>
      </c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22" t="s">
        <v>133</v>
      </c>
      <c r="B116" s="22" t="s">
        <v>79</v>
      </c>
      <c r="C116" s="93" t="s">
        <v>322</v>
      </c>
      <c r="D116" s="22" t="s">
        <v>204</v>
      </c>
      <c r="E116" s="78">
        <v>1</v>
      </c>
      <c r="F116" s="84" t="s">
        <v>217</v>
      </c>
      <c r="G116" s="38">
        <v>40826</v>
      </c>
      <c r="H116" s="38"/>
      <c r="I116" s="73">
        <v>0</v>
      </c>
      <c r="L116" s="52">
        <v>1</v>
      </c>
      <c r="M116" s="48" t="s">
        <v>187</v>
      </c>
      <c r="N116" s="88" t="s">
        <v>264</v>
      </c>
      <c r="O116" s="74">
        <f t="shared" si="122"/>
        <v>1</v>
      </c>
      <c r="P116" s="74">
        <f t="shared" si="123"/>
        <v>10</v>
      </c>
      <c r="Q116" s="74">
        <f t="shared" si="124"/>
        <v>2011</v>
      </c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22" t="s">
        <v>133</v>
      </c>
      <c r="B117" s="22" t="s">
        <v>79</v>
      </c>
      <c r="C117" s="93" t="s">
        <v>318</v>
      </c>
      <c r="D117" s="22" t="s">
        <v>231</v>
      </c>
      <c r="E117" s="78">
        <v>1</v>
      </c>
      <c r="F117" s="84" t="s">
        <v>217</v>
      </c>
      <c r="G117" s="38">
        <v>40826</v>
      </c>
      <c r="H117" s="38">
        <v>40827</v>
      </c>
      <c r="I117" s="73">
        <v>0</v>
      </c>
      <c r="L117" s="52">
        <v>1</v>
      </c>
      <c r="M117" s="48" t="s">
        <v>187</v>
      </c>
      <c r="N117" s="88" t="s">
        <v>264</v>
      </c>
      <c r="O117" s="74">
        <f t="shared" si="122"/>
        <v>1</v>
      </c>
      <c r="P117" s="74">
        <f t="shared" si="123"/>
        <v>10</v>
      </c>
      <c r="Q117" s="74">
        <f t="shared" si="124"/>
        <v>2011</v>
      </c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22" t="s">
        <v>133</v>
      </c>
      <c r="B118" s="22" t="s">
        <v>80</v>
      </c>
      <c r="C118" s="93" t="s">
        <v>190</v>
      </c>
      <c r="D118" s="22"/>
      <c r="E118" s="78">
        <v>1</v>
      </c>
      <c r="F118" s="84" t="s">
        <v>147</v>
      </c>
      <c r="G118" s="38">
        <v>40829</v>
      </c>
      <c r="H118" s="38"/>
      <c r="I118" s="73">
        <v>0</v>
      </c>
      <c r="L118" s="52">
        <v>1</v>
      </c>
      <c r="M118" s="48" t="s">
        <v>187</v>
      </c>
      <c r="N118" s="88" t="s">
        <v>264</v>
      </c>
      <c r="O118" s="74">
        <f t="shared" si="122"/>
        <v>2</v>
      </c>
      <c r="P118" s="74">
        <f t="shared" si="123"/>
        <v>10</v>
      </c>
      <c r="Q118" s="74">
        <f t="shared" si="124"/>
        <v>2011</v>
      </c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</row>
    <row r="119" spans="1:135" ht="11.25" customHeight="1">
      <c r="A119" s="22" t="s">
        <v>133</v>
      </c>
      <c r="B119" s="22" t="s">
        <v>79</v>
      </c>
      <c r="C119" s="93" t="s">
        <v>322</v>
      </c>
      <c r="D119" s="22" t="s">
        <v>204</v>
      </c>
      <c r="E119" s="78">
        <v>1</v>
      </c>
      <c r="F119" s="84"/>
      <c r="G119" s="38">
        <v>40831</v>
      </c>
      <c r="H119" s="38">
        <v>40834</v>
      </c>
      <c r="I119" s="73">
        <v>0</v>
      </c>
      <c r="L119" s="52">
        <v>1</v>
      </c>
      <c r="M119" s="48" t="s">
        <v>187</v>
      </c>
      <c r="N119" s="88" t="s">
        <v>264</v>
      </c>
      <c r="O119" s="74">
        <f t="shared" si="122"/>
        <v>2</v>
      </c>
      <c r="P119" s="74">
        <f t="shared" si="123"/>
        <v>10</v>
      </c>
      <c r="Q119" s="74">
        <f t="shared" si="124"/>
        <v>2011</v>
      </c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22" t="s">
        <v>133</v>
      </c>
      <c r="B120" s="22" t="s">
        <v>79</v>
      </c>
      <c r="C120" s="93" t="s">
        <v>181</v>
      </c>
      <c r="D120" s="22" t="s">
        <v>231</v>
      </c>
      <c r="E120" s="78">
        <v>1</v>
      </c>
      <c r="F120" s="84" t="s">
        <v>217</v>
      </c>
      <c r="G120" s="38">
        <v>40836</v>
      </c>
      <c r="H120" s="38">
        <v>40838</v>
      </c>
      <c r="I120" s="73">
        <v>0</v>
      </c>
      <c r="L120" s="52">
        <v>1</v>
      </c>
      <c r="M120" s="48" t="s">
        <v>187</v>
      </c>
      <c r="N120" s="88" t="s">
        <v>264</v>
      </c>
      <c r="O120" s="74">
        <f t="shared" si="122"/>
        <v>2</v>
      </c>
      <c r="P120" s="74">
        <f t="shared" si="123"/>
        <v>10</v>
      </c>
      <c r="Q120" s="74">
        <f t="shared" si="124"/>
        <v>2011</v>
      </c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22" t="s">
        <v>133</v>
      </c>
      <c r="B121" s="22" t="s">
        <v>79</v>
      </c>
      <c r="C121" s="93" t="s">
        <v>319</v>
      </c>
      <c r="D121" s="22" t="s">
        <v>231</v>
      </c>
      <c r="E121" s="78">
        <v>1</v>
      </c>
      <c r="F121" s="84" t="s">
        <v>217</v>
      </c>
      <c r="G121" s="38">
        <v>40853</v>
      </c>
      <c r="H121" s="38">
        <v>40825</v>
      </c>
      <c r="I121" s="73">
        <v>0</v>
      </c>
      <c r="L121" s="52">
        <v>1</v>
      </c>
      <c r="M121" s="48" t="s">
        <v>187</v>
      </c>
      <c r="N121" s="88" t="s">
        <v>264</v>
      </c>
      <c r="O121" s="74">
        <f t="shared" si="122"/>
        <v>1</v>
      </c>
      <c r="P121" s="74">
        <f t="shared" si="123"/>
        <v>11</v>
      </c>
      <c r="Q121" s="74">
        <f t="shared" si="124"/>
        <v>2011</v>
      </c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22" t="s">
        <v>133</v>
      </c>
      <c r="B122" s="22" t="s">
        <v>79</v>
      </c>
      <c r="C122" s="93" t="s">
        <v>320</v>
      </c>
      <c r="D122" s="22" t="s">
        <v>248</v>
      </c>
      <c r="E122" s="78">
        <v>2</v>
      </c>
      <c r="F122" s="84" t="s">
        <v>217</v>
      </c>
      <c r="G122" s="38">
        <v>40855</v>
      </c>
      <c r="H122" s="38"/>
      <c r="I122" s="73"/>
      <c r="L122" s="52">
        <v>1</v>
      </c>
      <c r="M122" s="48" t="s">
        <v>228</v>
      </c>
      <c r="N122" s="88" t="s">
        <v>265</v>
      </c>
      <c r="O122" s="74">
        <f>IF(DAY(G122)&lt;=10,1,IF(DAY(G122)&gt;20,3,2))</f>
        <v>1</v>
      </c>
      <c r="P122" s="74">
        <f>MONTH(G122)</f>
        <v>11</v>
      </c>
      <c r="Q122" s="74">
        <f>YEAR(G122)</f>
        <v>2011</v>
      </c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</row>
    <row r="123" spans="1:135" ht="11.25" customHeight="1">
      <c r="A123" s="63" t="s">
        <v>133</v>
      </c>
      <c r="B123" s="63" t="s">
        <v>75</v>
      </c>
      <c r="C123" s="93" t="s">
        <v>169</v>
      </c>
      <c r="D123" s="22"/>
      <c r="E123" s="77">
        <v>1</v>
      </c>
      <c r="F123" s="83" t="s">
        <v>147</v>
      </c>
      <c r="G123" s="64">
        <v>41122</v>
      </c>
      <c r="H123" s="64">
        <v>41125</v>
      </c>
      <c r="I123" s="65">
        <v>0</v>
      </c>
      <c r="J123" s="66"/>
      <c r="K123" s="66"/>
      <c r="L123" s="67">
        <v>1</v>
      </c>
      <c r="M123" s="68" t="s">
        <v>192</v>
      </c>
      <c r="N123" s="88" t="s">
        <v>266</v>
      </c>
      <c r="O123" s="69">
        <f t="shared" ref="O123:O132" si="125">IF(DAY(G123)&lt;=10,1,IF(DAY(G123)&gt;20,3,2))</f>
        <v>1</v>
      </c>
      <c r="P123" s="69">
        <f t="shared" ref="P123:P132" si="126">MONTH(G123)</f>
        <v>8</v>
      </c>
      <c r="Q123" s="69">
        <f t="shared" ref="Q123:Q132" si="127">YEAR(G123)</f>
        <v>2012</v>
      </c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63" t="s">
        <v>133</v>
      </c>
      <c r="B124" s="63" t="s">
        <v>66</v>
      </c>
      <c r="C124" s="93" t="s">
        <v>194</v>
      </c>
      <c r="D124" s="22" t="s">
        <v>193</v>
      </c>
      <c r="E124" s="77">
        <v>1</v>
      </c>
      <c r="F124" s="83" t="s">
        <v>147</v>
      </c>
      <c r="G124" s="64">
        <v>41127</v>
      </c>
      <c r="H124" s="64">
        <v>41128</v>
      </c>
      <c r="I124" s="65">
        <v>0</v>
      </c>
      <c r="J124" s="66"/>
      <c r="K124" s="66"/>
      <c r="L124" s="67">
        <v>1</v>
      </c>
      <c r="M124" s="68" t="s">
        <v>192</v>
      </c>
      <c r="N124" s="88" t="s">
        <v>266</v>
      </c>
      <c r="O124" s="69">
        <f t="shared" si="125"/>
        <v>1</v>
      </c>
      <c r="P124" s="69">
        <f t="shared" si="126"/>
        <v>8</v>
      </c>
      <c r="Q124" s="69">
        <f t="shared" si="127"/>
        <v>2012</v>
      </c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63" t="s">
        <v>133</v>
      </c>
      <c r="B125" s="63" t="s">
        <v>79</v>
      </c>
      <c r="C125" s="93" t="s">
        <v>321</v>
      </c>
      <c r="D125" s="22" t="s">
        <v>231</v>
      </c>
      <c r="E125" s="77">
        <v>2</v>
      </c>
      <c r="F125" s="83" t="s">
        <v>147</v>
      </c>
      <c r="G125" s="64">
        <v>41170</v>
      </c>
      <c r="H125" s="64">
        <v>41175</v>
      </c>
      <c r="I125" s="65">
        <v>0</v>
      </c>
      <c r="J125" s="66"/>
      <c r="K125" s="66"/>
      <c r="L125" s="67">
        <v>1</v>
      </c>
      <c r="M125" s="68" t="s">
        <v>192</v>
      </c>
      <c r="N125" s="88" t="s">
        <v>266</v>
      </c>
      <c r="O125" s="69">
        <f t="shared" si="125"/>
        <v>2</v>
      </c>
      <c r="P125" s="69">
        <f t="shared" si="126"/>
        <v>9</v>
      </c>
      <c r="Q125" s="69">
        <f t="shared" si="127"/>
        <v>2012</v>
      </c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</row>
    <row r="126" spans="1:135" ht="11.25" customHeight="1">
      <c r="A126" s="63" t="s">
        <v>133</v>
      </c>
      <c r="B126" s="63" t="s">
        <v>143</v>
      </c>
      <c r="C126" s="22" t="s">
        <v>195</v>
      </c>
      <c r="D126" s="22" t="s">
        <v>88</v>
      </c>
      <c r="E126" s="77">
        <v>1</v>
      </c>
      <c r="F126" s="83" t="s">
        <v>217</v>
      </c>
      <c r="G126" s="64">
        <v>41210</v>
      </c>
      <c r="H126" s="64">
        <v>41212</v>
      </c>
      <c r="I126" s="65">
        <v>0</v>
      </c>
      <c r="J126" s="66"/>
      <c r="K126" s="66"/>
      <c r="L126" s="67">
        <v>1</v>
      </c>
      <c r="M126" s="68" t="s">
        <v>192</v>
      </c>
      <c r="N126" s="88" t="s">
        <v>266</v>
      </c>
      <c r="O126" s="69">
        <f t="shared" si="125"/>
        <v>3</v>
      </c>
      <c r="P126" s="69">
        <f t="shared" si="126"/>
        <v>10</v>
      </c>
      <c r="Q126" s="69">
        <f t="shared" si="127"/>
        <v>2012</v>
      </c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63" t="s">
        <v>133</v>
      </c>
      <c r="B127" s="63" t="s">
        <v>76</v>
      </c>
      <c r="C127" s="22" t="s">
        <v>196</v>
      </c>
      <c r="D127" s="22"/>
      <c r="E127" s="77">
        <v>1</v>
      </c>
      <c r="F127" s="83" t="s">
        <v>147</v>
      </c>
      <c r="G127" s="64">
        <v>41435</v>
      </c>
      <c r="H127" s="64">
        <v>41439</v>
      </c>
      <c r="I127" s="65">
        <v>0</v>
      </c>
      <c r="J127" s="66"/>
      <c r="K127" s="66"/>
      <c r="L127" s="67">
        <v>1</v>
      </c>
      <c r="M127" s="68" t="s">
        <v>197</v>
      </c>
      <c r="N127" s="88" t="s">
        <v>267</v>
      </c>
      <c r="O127" s="69">
        <f t="shared" si="125"/>
        <v>1</v>
      </c>
      <c r="P127" s="69">
        <f t="shared" si="126"/>
        <v>6</v>
      </c>
      <c r="Q127" s="69">
        <f t="shared" si="127"/>
        <v>2013</v>
      </c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63" t="s">
        <v>133</v>
      </c>
      <c r="B128" s="63" t="s">
        <v>81</v>
      </c>
      <c r="C128" s="22" t="s">
        <v>205</v>
      </c>
      <c r="D128" s="22" t="s">
        <v>199</v>
      </c>
      <c r="E128" s="77">
        <v>1</v>
      </c>
      <c r="F128" s="83" t="s">
        <v>147</v>
      </c>
      <c r="G128" s="64">
        <v>41519</v>
      </c>
      <c r="H128" s="64">
        <v>41520</v>
      </c>
      <c r="I128" s="65">
        <v>0</v>
      </c>
      <c r="J128" s="66"/>
      <c r="K128" s="66"/>
      <c r="L128" s="67">
        <v>1</v>
      </c>
      <c r="M128" s="68" t="s">
        <v>197</v>
      </c>
      <c r="N128" s="88" t="s">
        <v>267</v>
      </c>
      <c r="O128" s="69">
        <f>IF(DAY(G128)&lt;=10,1,IF(DAY(G128)&gt;20,3,2))</f>
        <v>1</v>
      </c>
      <c r="P128" s="69">
        <f>MONTH(G128)</f>
        <v>9</v>
      </c>
      <c r="Q128" s="69">
        <f>YEAR(G128)</f>
        <v>2013</v>
      </c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>IF(Q128=1977,IF($E128=0,"",$E128),"")</f>
        <v/>
      </c>
      <c r="DD128" s="23" t="str">
        <f>IF(Q128=1978,IF($E128=0,"",$E128),"")</f>
        <v/>
      </c>
      <c r="DE128" s="23" t="str">
        <f>IF(Q128=1979,IF($E128=0,"",$E128),"")</f>
        <v/>
      </c>
      <c r="DF128" s="23" t="str">
        <f>IF(Q128=1980,IF($E128=0,"",$E128),"")</f>
        <v/>
      </c>
      <c r="DG128" s="23" t="str">
        <f>IF(Q128=1981,IF($E128=0,"",$E128),"")</f>
        <v/>
      </c>
      <c r="DH128" s="23" t="str">
        <f>IF(Q128=1982,IF($E128=0,"",$E128),"")</f>
        <v/>
      </c>
      <c r="DI128" s="23" t="str">
        <f>IF(Q128=1983,IF($E128=0,"",$E128),"")</f>
        <v/>
      </c>
      <c r="DJ128" s="23" t="str">
        <f>IF(Q128=1984,IF($E128=0,"",$E128),"")</f>
        <v/>
      </c>
      <c r="DK128" s="23" t="str">
        <f>IF(Q128=1985,IF($E128=0,"",$E128),"")</f>
        <v/>
      </c>
      <c r="DL128" s="23" t="str">
        <f>IF(Q128=1986,IF($E128=0,"",$E128),"")</f>
        <v/>
      </c>
      <c r="DM128" s="23" t="str">
        <f>IF(Q128=1987,IF($E128=0,"",$E128),"")</f>
        <v/>
      </c>
      <c r="DN128" s="23" t="str">
        <f>IF(Q128=1988,IF($E128=0,"",$E128),"")</f>
        <v/>
      </c>
      <c r="DO128" s="23" t="str">
        <f>IF(Q128=1989,IF($E128=0,"",$E128),"")</f>
        <v/>
      </c>
      <c r="DP128" s="23" t="str">
        <f>IF(Q128=1990,IF($E128=0,"",$E128),"")</f>
        <v/>
      </c>
      <c r="DQ128" s="23" t="str">
        <f>IF(Q128=1991,IF($E128=0,"",$E128),"")</f>
        <v/>
      </c>
      <c r="DR128" s="23" t="str">
        <f>IF(Q128=1992,IF($E128=0,"",$E128),"")</f>
        <v/>
      </c>
      <c r="DS128" s="23" t="str">
        <f>IF(Q128=1993,IF($E128=0,"",$E128),"")</f>
        <v/>
      </c>
      <c r="DT128" s="23" t="str">
        <f>IF(Q128=1994,IF($E128=0,"",$E128),"")</f>
        <v/>
      </c>
      <c r="DU128" s="23" t="str">
        <f>IF(Q128=1995,IF($E128=0,"",$E128),"")</f>
        <v/>
      </c>
      <c r="DV128" s="23" t="str">
        <f>IF(Q128=1996,IF($E128=0,"",$E128),"")</f>
        <v/>
      </c>
      <c r="DW128" s="23" t="str">
        <f>IF(Q128=1997,IF($E128=0,"",$E128),"")</f>
        <v/>
      </c>
      <c r="DX128" s="23" t="str">
        <f>IF(Q128=1998,IF($E128=0,"",$E128),"")</f>
        <v/>
      </c>
      <c r="DY128" s="23" t="str">
        <f>IF(Q128=1999,IF($E128=0,"",$E128),"")</f>
        <v/>
      </c>
      <c r="DZ128" s="23" t="str">
        <f>IF(Q128=2000,IF($E128=0,"",$E128),"")</f>
        <v/>
      </c>
      <c r="EA128" s="23" t="str">
        <f>IF(Q128=2001,IF($E128=0,"",$E128),"")</f>
        <v/>
      </c>
      <c r="EB128" s="23" t="str">
        <f>IF(Q128=2002,IF($E128=0,"",$E128),"")</f>
        <v/>
      </c>
      <c r="EC128" s="23" t="str">
        <f>IF(Q128=2003,IF($E128=0,"",$E128),"")</f>
        <v/>
      </c>
      <c r="ED128" s="23" t="str">
        <f>IF(Q128=2004,IF($E128=0,"",$E128),"")</f>
        <v/>
      </c>
      <c r="EE128" s="23" t="str">
        <f>IF(Q128=2005,IF($E128=0,"",$E128),"")</f>
        <v/>
      </c>
    </row>
    <row r="129" spans="1:135" ht="11.25" customHeight="1">
      <c r="A129" s="63" t="s">
        <v>133</v>
      </c>
      <c r="B129" s="63" t="s">
        <v>79</v>
      </c>
      <c r="C129" s="22" t="s">
        <v>198</v>
      </c>
      <c r="D129" s="22" t="s">
        <v>231</v>
      </c>
      <c r="E129" s="77">
        <v>1</v>
      </c>
      <c r="F129" s="83" t="s">
        <v>217</v>
      </c>
      <c r="G129" s="64">
        <v>41576</v>
      </c>
      <c r="H129" s="64">
        <v>41577</v>
      </c>
      <c r="I129" s="65">
        <v>0</v>
      </c>
      <c r="J129" s="66"/>
      <c r="K129" s="66"/>
      <c r="L129" s="67">
        <v>1</v>
      </c>
      <c r="M129" s="68" t="s">
        <v>197</v>
      </c>
      <c r="N129" s="88" t="s">
        <v>267</v>
      </c>
      <c r="O129" s="69">
        <f>IF(DAY(G129)&lt;=10,1,IF(DAY(G129)&gt;20,3,2))</f>
        <v>3</v>
      </c>
      <c r="P129" s="69">
        <f>MONTH(G129)</f>
        <v>10</v>
      </c>
      <c r="Q129" s="69">
        <f>YEAR(G129)</f>
        <v>2013</v>
      </c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>IF(Q129=1977,IF($E129=0,"",$E129),"")</f>
        <v/>
      </c>
      <c r="DD129" s="23" t="str">
        <f>IF(Q129=1978,IF($E129=0,"",$E129),"")</f>
        <v/>
      </c>
      <c r="DE129" s="23" t="str">
        <f>IF(Q129=1979,IF($E129=0,"",$E129),"")</f>
        <v/>
      </c>
      <c r="DF129" s="23" t="str">
        <f>IF(Q129=1980,IF($E129=0,"",$E129),"")</f>
        <v/>
      </c>
      <c r="DG129" s="23" t="str">
        <f>IF(Q129=1981,IF($E129=0,"",$E129),"")</f>
        <v/>
      </c>
      <c r="DH129" s="23" t="str">
        <f>IF(Q129=1982,IF($E129=0,"",$E129),"")</f>
        <v/>
      </c>
      <c r="DI129" s="23" t="str">
        <f>IF(Q129=1983,IF($E129=0,"",$E129),"")</f>
        <v/>
      </c>
      <c r="DJ129" s="23" t="str">
        <f>IF(Q129=1984,IF($E129=0,"",$E129),"")</f>
        <v/>
      </c>
      <c r="DK129" s="23" t="str">
        <f>IF(Q129=1985,IF($E129=0,"",$E129),"")</f>
        <v/>
      </c>
      <c r="DL129" s="23" t="str">
        <f>IF(Q129=1986,IF($E129=0,"",$E129),"")</f>
        <v/>
      </c>
      <c r="DM129" s="23" t="str">
        <f>IF(Q129=1987,IF($E129=0,"",$E129),"")</f>
        <v/>
      </c>
      <c r="DN129" s="23" t="str">
        <f>IF(Q129=1988,IF($E129=0,"",$E129),"")</f>
        <v/>
      </c>
      <c r="DO129" s="23" t="str">
        <f>IF(Q129=1989,IF($E129=0,"",$E129),"")</f>
        <v/>
      </c>
      <c r="DP129" s="23" t="str">
        <f>IF(Q129=1990,IF($E129=0,"",$E129),"")</f>
        <v/>
      </c>
      <c r="DQ129" s="23" t="str">
        <f>IF(Q129=1991,IF($E129=0,"",$E129),"")</f>
        <v/>
      </c>
      <c r="DR129" s="23" t="str">
        <f>IF(Q129=1992,IF($E129=0,"",$E129),"")</f>
        <v/>
      </c>
      <c r="DS129" s="23" t="str">
        <f>IF(Q129=1993,IF($E129=0,"",$E129),"")</f>
        <v/>
      </c>
      <c r="DT129" s="23" t="str">
        <f>IF(Q129=1994,IF($E129=0,"",$E129),"")</f>
        <v/>
      </c>
      <c r="DU129" s="23" t="str">
        <f>IF(Q129=1995,IF($E129=0,"",$E129),"")</f>
        <v/>
      </c>
      <c r="DV129" s="23" t="str">
        <f>IF(Q129=1996,IF($E129=0,"",$E129),"")</f>
        <v/>
      </c>
      <c r="DW129" s="23" t="str">
        <f>IF(Q129=1997,IF($E129=0,"",$E129),"")</f>
        <v/>
      </c>
      <c r="DX129" s="23" t="str">
        <f>IF(Q129=1998,IF($E129=0,"",$E129),"")</f>
        <v/>
      </c>
      <c r="DY129" s="23" t="str">
        <f>IF(Q129=1999,IF($E129=0,"",$E129),"")</f>
        <v/>
      </c>
      <c r="DZ129" s="23" t="str">
        <f>IF(Q129=2000,IF($E129=0,"",$E129),"")</f>
        <v/>
      </c>
      <c r="EA129" s="23" t="str">
        <f>IF(Q129=2001,IF($E129=0,"",$E129),"")</f>
        <v/>
      </c>
      <c r="EB129" s="23" t="str">
        <f>IF(Q129=2002,IF($E129=0,"",$E129),"")</f>
        <v/>
      </c>
      <c r="EC129" s="23" t="str">
        <f>IF(Q129=2003,IF($E129=0,"",$E129),"")</f>
        <v/>
      </c>
      <c r="ED129" s="23" t="str">
        <f>IF(Q129=2004,IF($E129=0,"",$E129),"")</f>
        <v/>
      </c>
      <c r="EE129" s="23" t="str">
        <f>IF(Q129=2005,IF($E129=0,"",$E129),"")</f>
        <v/>
      </c>
    </row>
    <row r="130" spans="1:135" ht="11.25" customHeight="1">
      <c r="A130" s="63" t="s">
        <v>133</v>
      </c>
      <c r="B130" s="63" t="s">
        <v>81</v>
      </c>
      <c r="C130" s="22" t="s">
        <v>200</v>
      </c>
      <c r="D130" s="22" t="s">
        <v>166</v>
      </c>
      <c r="E130" s="77">
        <v>1</v>
      </c>
      <c r="F130" s="83" t="s">
        <v>217</v>
      </c>
      <c r="G130" s="64">
        <v>41558</v>
      </c>
      <c r="H130" s="64">
        <v>41568</v>
      </c>
      <c r="I130" s="65">
        <v>0</v>
      </c>
      <c r="J130" s="66"/>
      <c r="K130" s="66"/>
      <c r="L130" s="67">
        <v>1</v>
      </c>
      <c r="M130" s="68" t="s">
        <v>197</v>
      </c>
      <c r="N130" s="88" t="s">
        <v>267</v>
      </c>
      <c r="O130" s="69">
        <f>IF(DAY(G130)&lt;=10,1,IF(DAY(G130)&gt;20,3,2))</f>
        <v>2</v>
      </c>
      <c r="P130" s="69">
        <f>MONTH(G130)</f>
        <v>10</v>
      </c>
      <c r="Q130" s="69">
        <f>YEAR(G130)</f>
        <v>2013</v>
      </c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>IF(Q130=1977,IF($E130=0,"",$E130),"")</f>
        <v/>
      </c>
      <c r="DD130" s="23" t="str">
        <f>IF(Q130=1978,IF($E130=0,"",$E130),"")</f>
        <v/>
      </c>
      <c r="DE130" s="23" t="str">
        <f>IF(Q130=1979,IF($E130=0,"",$E130),"")</f>
        <v/>
      </c>
      <c r="DF130" s="23" t="str">
        <f>IF(Q130=1980,IF($E130=0,"",$E130),"")</f>
        <v/>
      </c>
      <c r="DG130" s="23" t="str">
        <f>IF(Q130=1981,IF($E130=0,"",$E130),"")</f>
        <v/>
      </c>
      <c r="DH130" s="23" t="str">
        <f>IF(Q130=1982,IF($E130=0,"",$E130),"")</f>
        <v/>
      </c>
      <c r="DI130" s="23" t="str">
        <f>IF(Q130=1983,IF($E130=0,"",$E130),"")</f>
        <v/>
      </c>
      <c r="DJ130" s="23" t="str">
        <f>IF(Q130=1984,IF($E130=0,"",$E130),"")</f>
        <v/>
      </c>
      <c r="DK130" s="23" t="str">
        <f>IF(Q130=1985,IF($E130=0,"",$E130),"")</f>
        <v/>
      </c>
      <c r="DL130" s="23" t="str">
        <f>IF(Q130=1986,IF($E130=0,"",$E130),"")</f>
        <v/>
      </c>
      <c r="DM130" s="23" t="str">
        <f>IF(Q130=1987,IF($E130=0,"",$E130),"")</f>
        <v/>
      </c>
      <c r="DN130" s="23" t="str">
        <f>IF(Q130=1988,IF($E130=0,"",$E130),"")</f>
        <v/>
      </c>
      <c r="DO130" s="23" t="str">
        <f>IF(Q130=1989,IF($E130=0,"",$E130),"")</f>
        <v/>
      </c>
      <c r="DP130" s="23" t="str">
        <f>IF(Q130=1990,IF($E130=0,"",$E130),"")</f>
        <v/>
      </c>
      <c r="DQ130" s="23" t="str">
        <f>IF(Q130=1991,IF($E130=0,"",$E130),"")</f>
        <v/>
      </c>
      <c r="DR130" s="23" t="str">
        <f>IF(Q130=1992,IF($E130=0,"",$E130),"")</f>
        <v/>
      </c>
      <c r="DS130" s="23" t="str">
        <f>IF(Q130=1993,IF($E130=0,"",$E130),"")</f>
        <v/>
      </c>
      <c r="DT130" s="23" t="str">
        <f>IF(Q130=1994,IF($E130=0,"",$E130),"")</f>
        <v/>
      </c>
      <c r="DU130" s="23" t="str">
        <f>IF(Q130=1995,IF($E130=0,"",$E130),"")</f>
        <v/>
      </c>
      <c r="DV130" s="23" t="str">
        <f>IF(Q130=1996,IF($E130=0,"",$E130),"")</f>
        <v/>
      </c>
      <c r="DW130" s="23" t="str">
        <f>IF(Q130=1997,IF($E130=0,"",$E130),"")</f>
        <v/>
      </c>
      <c r="DX130" s="23" t="str">
        <f>IF(Q130=1998,IF($E130=0,"",$E130),"")</f>
        <v/>
      </c>
      <c r="DY130" s="23" t="str">
        <f>IF(Q130=1999,IF($E130=0,"",$E130),"")</f>
        <v/>
      </c>
      <c r="DZ130" s="23" t="str">
        <f>IF(Q130=2000,IF($E130=0,"",$E130),"")</f>
        <v/>
      </c>
      <c r="EA130" s="23" t="str">
        <f>IF(Q130=2001,IF($E130=0,"",$E130),"")</f>
        <v/>
      </c>
      <c r="EB130" s="23" t="str">
        <f>IF(Q130=2002,IF($E130=0,"",$E130),"")</f>
        <v/>
      </c>
      <c r="EC130" s="23" t="str">
        <f>IF(Q130=2003,IF($E130=0,"",$E130),"")</f>
        <v/>
      </c>
      <c r="ED130" s="23" t="str">
        <f>IF(Q130=2004,IF($E130=0,"",$E130),"")</f>
        <v/>
      </c>
      <c r="EE130" s="23" t="str">
        <f>IF(Q130=2005,IF($E130=0,"",$E130),"")</f>
        <v/>
      </c>
    </row>
    <row r="131" spans="1:135" ht="11.25" customHeight="1">
      <c r="A131" s="63" t="s">
        <v>133</v>
      </c>
      <c r="B131" s="63" t="s">
        <v>79</v>
      </c>
      <c r="C131" s="22" t="s">
        <v>254</v>
      </c>
      <c r="D131" s="22" t="s">
        <v>231</v>
      </c>
      <c r="E131" s="77">
        <v>1</v>
      </c>
      <c r="F131" s="83" t="s">
        <v>217</v>
      </c>
      <c r="G131" s="64">
        <v>41581</v>
      </c>
      <c r="H131" s="64"/>
      <c r="I131" s="65">
        <v>0</v>
      </c>
      <c r="J131" s="66"/>
      <c r="K131" s="66"/>
      <c r="L131" s="67">
        <v>1</v>
      </c>
      <c r="M131" s="68" t="s">
        <v>197</v>
      </c>
      <c r="N131" s="88" t="s">
        <v>267</v>
      </c>
      <c r="O131" s="69">
        <f>IF(DAY(G131)&lt;=10,1,IF(DAY(G131)&gt;20,3,2))</f>
        <v>1</v>
      </c>
      <c r="P131" s="69">
        <f>MONTH(G131)</f>
        <v>11</v>
      </c>
      <c r="Q131" s="69">
        <f>YEAR(G131)</f>
        <v>2013</v>
      </c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>IF(Q131=1977,IF($E131=0,"",$E131),"")</f>
        <v/>
      </c>
      <c r="DD131" s="23" t="str">
        <f>IF(Q131=1978,IF($E131=0,"",$E131),"")</f>
        <v/>
      </c>
      <c r="DE131" s="23" t="str">
        <f>IF(Q131=1979,IF($E131=0,"",$E131),"")</f>
        <v/>
      </c>
      <c r="DF131" s="23" t="str">
        <f>IF(Q131=1980,IF($E131=0,"",$E131),"")</f>
        <v/>
      </c>
      <c r="DG131" s="23" t="str">
        <f>IF(Q131=1981,IF($E131=0,"",$E131),"")</f>
        <v/>
      </c>
      <c r="DH131" s="23" t="str">
        <f>IF(Q131=1982,IF($E131=0,"",$E131),"")</f>
        <v/>
      </c>
      <c r="DI131" s="23" t="str">
        <f>IF(Q131=1983,IF($E131=0,"",$E131),"")</f>
        <v/>
      </c>
      <c r="DJ131" s="23" t="str">
        <f>IF(Q131=1984,IF($E131=0,"",$E131),"")</f>
        <v/>
      </c>
      <c r="DK131" s="23" t="str">
        <f>IF(Q131=1985,IF($E131=0,"",$E131),"")</f>
        <v/>
      </c>
      <c r="DL131" s="23" t="str">
        <f>IF(Q131=1986,IF($E131=0,"",$E131),"")</f>
        <v/>
      </c>
      <c r="DM131" s="23" t="str">
        <f>IF(Q131=1987,IF($E131=0,"",$E131),"")</f>
        <v/>
      </c>
      <c r="DN131" s="23" t="str">
        <f>IF(Q131=1988,IF($E131=0,"",$E131),"")</f>
        <v/>
      </c>
      <c r="DO131" s="23" t="str">
        <f>IF(Q131=1989,IF($E131=0,"",$E131),"")</f>
        <v/>
      </c>
      <c r="DP131" s="23" t="str">
        <f>IF(Q131=1990,IF($E131=0,"",$E131),"")</f>
        <v/>
      </c>
      <c r="DQ131" s="23" t="str">
        <f>IF(Q131=1991,IF($E131=0,"",$E131),"")</f>
        <v/>
      </c>
      <c r="DR131" s="23" t="str">
        <f>IF(Q131=1992,IF($E131=0,"",$E131),"")</f>
        <v/>
      </c>
      <c r="DS131" s="23" t="str">
        <f>IF(Q131=1993,IF($E131=0,"",$E131),"")</f>
        <v/>
      </c>
      <c r="DT131" s="23" t="str">
        <f>IF(Q131=1994,IF($E131=0,"",$E131),"")</f>
        <v/>
      </c>
      <c r="DU131" s="23" t="str">
        <f>IF(Q131=1995,IF($E131=0,"",$E131),"")</f>
        <v/>
      </c>
      <c r="DV131" s="23" t="str">
        <f>IF(Q131=1996,IF($E131=0,"",$E131),"")</f>
        <v/>
      </c>
      <c r="DW131" s="23" t="str">
        <f>IF(Q131=1997,IF($E131=0,"",$E131),"")</f>
        <v/>
      </c>
      <c r="DX131" s="23" t="str">
        <f>IF(Q131=1998,IF($E131=0,"",$E131),"")</f>
        <v/>
      </c>
      <c r="DY131" s="23" t="str">
        <f>IF(Q131=1999,IF($E131=0,"",$E131),"")</f>
        <v/>
      </c>
      <c r="DZ131" s="23" t="str">
        <f>IF(Q131=2000,IF($E131=0,"",$E131),"")</f>
        <v/>
      </c>
      <c r="EA131" s="23" t="str">
        <f>IF(Q131=2001,IF($E131=0,"",$E131),"")</f>
        <v/>
      </c>
      <c r="EB131" s="23" t="str">
        <f>IF(Q131=2002,IF($E131=0,"",$E131),"")</f>
        <v/>
      </c>
      <c r="EC131" s="23" t="str">
        <f>IF(Q131=2003,IF($E131=0,"",$E131),"")</f>
        <v/>
      </c>
      <c r="ED131" s="23" t="str">
        <f>IF(Q131=2004,IF($E131=0,"",$E131),"")</f>
        <v/>
      </c>
      <c r="EE131" s="23" t="str">
        <f>IF(Q131=2005,IF($E131=0,"",$E131),"")</f>
        <v/>
      </c>
    </row>
    <row r="132" spans="1:135" ht="11.25" customHeight="1">
      <c r="A132" s="63" t="s">
        <v>133</v>
      </c>
      <c r="B132" s="63" t="s">
        <v>79</v>
      </c>
      <c r="C132" s="22" t="s">
        <v>170</v>
      </c>
      <c r="D132" s="22" t="s">
        <v>231</v>
      </c>
      <c r="E132" s="77">
        <v>2</v>
      </c>
      <c r="F132" s="83" t="s">
        <v>217</v>
      </c>
      <c r="G132" s="64">
        <v>41583</v>
      </c>
      <c r="H132" s="64">
        <v>41602</v>
      </c>
      <c r="I132" s="65">
        <v>0</v>
      </c>
      <c r="J132" s="66" t="s">
        <v>255</v>
      </c>
      <c r="K132" s="66"/>
      <c r="L132" s="67">
        <v>0</v>
      </c>
      <c r="M132" s="68" t="s">
        <v>197</v>
      </c>
      <c r="N132" s="88" t="s">
        <v>267</v>
      </c>
      <c r="O132" s="69">
        <f t="shared" si="125"/>
        <v>1</v>
      </c>
      <c r="P132" s="69">
        <f t="shared" si="126"/>
        <v>11</v>
      </c>
      <c r="Q132" s="69">
        <f t="shared" si="127"/>
        <v>2013</v>
      </c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93"/>
        <v/>
      </c>
      <c r="DD132" s="23" t="str">
        <f t="shared" si="94"/>
        <v/>
      </c>
      <c r="DE132" s="23" t="str">
        <f t="shared" si="95"/>
        <v/>
      </c>
      <c r="DF132" s="23" t="str">
        <f t="shared" si="96"/>
        <v/>
      </c>
      <c r="DG132" s="23" t="str">
        <f t="shared" si="97"/>
        <v/>
      </c>
      <c r="DH132" s="23" t="str">
        <f t="shared" si="98"/>
        <v/>
      </c>
      <c r="DI132" s="23" t="str">
        <f t="shared" si="99"/>
        <v/>
      </c>
      <c r="DJ132" s="23" t="str">
        <f t="shared" si="100"/>
        <v/>
      </c>
      <c r="DK132" s="23" t="str">
        <f t="shared" si="101"/>
        <v/>
      </c>
      <c r="DL132" s="23" t="str">
        <f t="shared" si="102"/>
        <v/>
      </c>
      <c r="DM132" s="23" t="str">
        <f t="shared" si="103"/>
        <v/>
      </c>
      <c r="DN132" s="23" t="str">
        <f t="shared" si="104"/>
        <v/>
      </c>
      <c r="DO132" s="23" t="str">
        <f t="shared" si="105"/>
        <v/>
      </c>
      <c r="DP132" s="23" t="str">
        <f t="shared" si="106"/>
        <v/>
      </c>
      <c r="DQ132" s="23" t="str">
        <f t="shared" si="107"/>
        <v/>
      </c>
      <c r="DR132" s="23" t="str">
        <f t="shared" si="108"/>
        <v/>
      </c>
      <c r="DS132" s="23" t="str">
        <f t="shared" si="109"/>
        <v/>
      </c>
      <c r="DT132" s="23" t="str">
        <f t="shared" si="110"/>
        <v/>
      </c>
      <c r="DU132" s="23" t="str">
        <f t="shared" si="111"/>
        <v/>
      </c>
      <c r="DV132" s="23" t="str">
        <f t="shared" si="112"/>
        <v/>
      </c>
      <c r="DW132" s="23" t="str">
        <f t="shared" si="113"/>
        <v/>
      </c>
      <c r="DX132" s="23" t="str">
        <f t="shared" si="114"/>
        <v/>
      </c>
      <c r="DY132" s="23" t="str">
        <f t="shared" si="115"/>
        <v/>
      </c>
      <c r="DZ132" s="23" t="str">
        <f t="shared" si="116"/>
        <v/>
      </c>
      <c r="EA132" s="23" t="str">
        <f t="shared" si="117"/>
        <v/>
      </c>
      <c r="EB132" s="23" t="str">
        <f t="shared" si="118"/>
        <v/>
      </c>
      <c r="EC132" s="23" t="str">
        <f t="shared" si="119"/>
        <v/>
      </c>
      <c r="ED132" s="23" t="str">
        <f t="shared" si="120"/>
        <v/>
      </c>
      <c r="EE132" s="23" t="str">
        <f t="shared" si="121"/>
        <v/>
      </c>
    </row>
    <row r="133" spans="1:135" ht="11.25" customHeight="1">
      <c r="A133" s="63" t="s">
        <v>133</v>
      </c>
      <c r="B133" s="63" t="s">
        <v>81</v>
      </c>
      <c r="C133" s="22" t="s">
        <v>201</v>
      </c>
      <c r="D133" s="22" t="s">
        <v>166</v>
      </c>
      <c r="E133" s="77">
        <v>1</v>
      </c>
      <c r="F133" s="83" t="s">
        <v>147</v>
      </c>
      <c r="G133" s="64">
        <v>41849</v>
      </c>
      <c r="H133" s="64">
        <v>41850</v>
      </c>
      <c r="I133" s="65">
        <v>0</v>
      </c>
      <c r="J133" s="66"/>
      <c r="K133" s="66"/>
      <c r="L133" s="67">
        <v>1</v>
      </c>
      <c r="M133" s="68" t="s">
        <v>202</v>
      </c>
      <c r="N133" s="88" t="s">
        <v>268</v>
      </c>
      <c r="O133" s="69">
        <f t="shared" ref="O133:O142" si="128">IF(DAY(G133)&lt;=10,1,IF(DAY(G133)&gt;20,3,2))</f>
        <v>3</v>
      </c>
      <c r="P133" s="69">
        <f t="shared" ref="P133:P142" si="129">MONTH(G133)</f>
        <v>7</v>
      </c>
      <c r="Q133" s="69">
        <f t="shared" ref="Q133:Q142" si="130">YEAR(G133)</f>
        <v>2014</v>
      </c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93"/>
        <v/>
      </c>
      <c r="DD133" s="23" t="str">
        <f t="shared" si="94"/>
        <v/>
      </c>
      <c r="DE133" s="23" t="str">
        <f t="shared" si="95"/>
        <v/>
      </c>
      <c r="DF133" s="23" t="str">
        <f t="shared" si="96"/>
        <v/>
      </c>
      <c r="DG133" s="23" t="str">
        <f t="shared" si="97"/>
        <v/>
      </c>
      <c r="DH133" s="23" t="str">
        <f t="shared" si="98"/>
        <v/>
      </c>
      <c r="DI133" s="23" t="str">
        <f t="shared" si="99"/>
        <v/>
      </c>
      <c r="DJ133" s="23" t="str">
        <f t="shared" si="100"/>
        <v/>
      </c>
      <c r="DK133" s="23" t="str">
        <f t="shared" si="101"/>
        <v/>
      </c>
      <c r="DL133" s="23" t="str">
        <f t="shared" si="102"/>
        <v/>
      </c>
      <c r="DM133" s="23" t="str">
        <f t="shared" si="103"/>
        <v/>
      </c>
      <c r="DN133" s="23" t="str">
        <f t="shared" si="104"/>
        <v/>
      </c>
      <c r="DO133" s="23" t="str">
        <f t="shared" si="105"/>
        <v/>
      </c>
      <c r="DP133" s="23" t="str">
        <f t="shared" si="106"/>
        <v/>
      </c>
      <c r="DQ133" s="23" t="str">
        <f t="shared" si="107"/>
        <v/>
      </c>
      <c r="DR133" s="23" t="str">
        <f t="shared" si="108"/>
        <v/>
      </c>
      <c r="DS133" s="23" t="str">
        <f t="shared" si="109"/>
        <v/>
      </c>
      <c r="DT133" s="23" t="str">
        <f t="shared" si="110"/>
        <v/>
      </c>
      <c r="DU133" s="23" t="str">
        <f t="shared" si="111"/>
        <v/>
      </c>
      <c r="DV133" s="23" t="str">
        <f t="shared" si="112"/>
        <v/>
      </c>
      <c r="DW133" s="23" t="str">
        <f t="shared" si="113"/>
        <v/>
      </c>
      <c r="DX133" s="23" t="str">
        <f t="shared" si="114"/>
        <v/>
      </c>
      <c r="DY133" s="23" t="str">
        <f t="shared" si="115"/>
        <v/>
      </c>
      <c r="DZ133" s="23" t="str">
        <f t="shared" si="116"/>
        <v/>
      </c>
      <c r="EA133" s="23" t="str">
        <f t="shared" si="117"/>
        <v/>
      </c>
      <c r="EB133" s="23" t="str">
        <f t="shared" si="118"/>
        <v/>
      </c>
      <c r="EC133" s="23" t="str">
        <f t="shared" si="119"/>
        <v/>
      </c>
      <c r="ED133" s="23" t="str">
        <f t="shared" si="120"/>
        <v/>
      </c>
      <c r="EE133" s="23" t="str">
        <f t="shared" si="121"/>
        <v/>
      </c>
    </row>
    <row r="134" spans="1:135" ht="11.25" customHeight="1">
      <c r="A134" s="63" t="s">
        <v>133</v>
      </c>
      <c r="B134" s="63" t="s">
        <v>66</v>
      </c>
      <c r="C134" s="22" t="s">
        <v>194</v>
      </c>
      <c r="D134" s="22" t="s">
        <v>193</v>
      </c>
      <c r="E134" s="77">
        <v>1</v>
      </c>
      <c r="F134" s="83" t="s">
        <v>147</v>
      </c>
      <c r="G134" s="64">
        <v>41882</v>
      </c>
      <c r="H134" s="64">
        <v>41883</v>
      </c>
      <c r="I134" s="65">
        <v>0</v>
      </c>
      <c r="J134" s="66"/>
      <c r="K134" s="66"/>
      <c r="L134" s="67">
        <v>1</v>
      </c>
      <c r="M134" s="68" t="s">
        <v>202</v>
      </c>
      <c r="N134" s="88" t="s">
        <v>268</v>
      </c>
      <c r="O134" s="69">
        <f t="shared" si="128"/>
        <v>3</v>
      </c>
      <c r="P134" s="69">
        <f t="shared" si="129"/>
        <v>8</v>
      </c>
      <c r="Q134" s="69">
        <f t="shared" si="130"/>
        <v>2014</v>
      </c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93"/>
        <v/>
      </c>
      <c r="DD134" s="23" t="str">
        <f t="shared" si="94"/>
        <v/>
      </c>
      <c r="DE134" s="23" t="str">
        <f t="shared" si="95"/>
        <v/>
      </c>
      <c r="DF134" s="23" t="str">
        <f t="shared" si="96"/>
        <v/>
      </c>
      <c r="DG134" s="23" t="str">
        <f t="shared" si="97"/>
        <v/>
      </c>
      <c r="DH134" s="23" t="str">
        <f t="shared" si="98"/>
        <v/>
      </c>
      <c r="DI134" s="23" t="str">
        <f t="shared" si="99"/>
        <v/>
      </c>
      <c r="DJ134" s="23" t="str">
        <f t="shared" si="100"/>
        <v/>
      </c>
      <c r="DK134" s="23" t="str">
        <f t="shared" si="101"/>
        <v/>
      </c>
      <c r="DL134" s="23" t="str">
        <f t="shared" si="102"/>
        <v/>
      </c>
      <c r="DM134" s="23" t="str">
        <f t="shared" si="103"/>
        <v/>
      </c>
      <c r="DN134" s="23" t="str">
        <f t="shared" si="104"/>
        <v/>
      </c>
      <c r="DO134" s="23" t="str">
        <f t="shared" si="105"/>
        <v/>
      </c>
      <c r="DP134" s="23" t="str">
        <f t="shared" si="106"/>
        <v/>
      </c>
      <c r="DQ134" s="23" t="str">
        <f t="shared" si="107"/>
        <v/>
      </c>
      <c r="DR134" s="23" t="str">
        <f t="shared" si="108"/>
        <v/>
      </c>
      <c r="DS134" s="23" t="str">
        <f t="shared" si="109"/>
        <v/>
      </c>
      <c r="DT134" s="23" t="str">
        <f t="shared" si="110"/>
        <v/>
      </c>
      <c r="DU134" s="23" t="str">
        <f t="shared" si="111"/>
        <v/>
      </c>
      <c r="DV134" s="23" t="str">
        <f t="shared" si="112"/>
        <v/>
      </c>
      <c r="DW134" s="23" t="str">
        <f t="shared" si="113"/>
        <v/>
      </c>
      <c r="DX134" s="23" t="str">
        <f t="shared" si="114"/>
        <v/>
      </c>
      <c r="DY134" s="23" t="str">
        <f t="shared" si="115"/>
        <v/>
      </c>
      <c r="DZ134" s="23" t="str">
        <f t="shared" si="116"/>
        <v/>
      </c>
      <c r="EA134" s="23" t="str">
        <f t="shared" si="117"/>
        <v/>
      </c>
      <c r="EB134" s="23" t="str">
        <f t="shared" si="118"/>
        <v/>
      </c>
      <c r="EC134" s="23" t="str">
        <f t="shared" si="119"/>
        <v/>
      </c>
      <c r="ED134" s="23" t="str">
        <f t="shared" si="120"/>
        <v/>
      </c>
      <c r="EE134" s="23" t="str">
        <f t="shared" si="121"/>
        <v/>
      </c>
    </row>
    <row r="135" spans="1:135" ht="11.25" customHeight="1">
      <c r="A135" s="63" t="s">
        <v>133</v>
      </c>
      <c r="B135" s="63" t="s">
        <v>79</v>
      </c>
      <c r="C135" s="22" t="s">
        <v>181</v>
      </c>
      <c r="D135" s="22" t="s">
        <v>231</v>
      </c>
      <c r="E135" s="77">
        <v>1</v>
      </c>
      <c r="F135" s="83" t="s">
        <v>217</v>
      </c>
      <c r="G135" s="64">
        <v>41917</v>
      </c>
      <c r="H135" s="64">
        <v>41930</v>
      </c>
      <c r="I135" s="65">
        <v>0</v>
      </c>
      <c r="J135" s="66"/>
      <c r="K135" s="66"/>
      <c r="L135" s="67">
        <v>1</v>
      </c>
      <c r="M135" s="68" t="s">
        <v>202</v>
      </c>
      <c r="N135" s="88" t="s">
        <v>268</v>
      </c>
      <c r="O135" s="69">
        <f t="shared" si="128"/>
        <v>1</v>
      </c>
      <c r="P135" s="69">
        <f t="shared" si="129"/>
        <v>10</v>
      </c>
      <c r="Q135" s="69">
        <f t="shared" si="130"/>
        <v>2014</v>
      </c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si="93"/>
        <v/>
      </c>
      <c r="DD135" s="23" t="str">
        <f t="shared" si="94"/>
        <v/>
      </c>
      <c r="DE135" s="23" t="str">
        <f t="shared" si="95"/>
        <v/>
      </c>
      <c r="DF135" s="23" t="str">
        <f t="shared" si="96"/>
        <v/>
      </c>
      <c r="DG135" s="23" t="str">
        <f t="shared" si="97"/>
        <v/>
      </c>
      <c r="DH135" s="23" t="str">
        <f t="shared" si="98"/>
        <v/>
      </c>
      <c r="DI135" s="23" t="str">
        <f t="shared" si="99"/>
        <v/>
      </c>
      <c r="DJ135" s="23" t="str">
        <f t="shared" si="100"/>
        <v/>
      </c>
      <c r="DK135" s="23" t="str">
        <f t="shared" si="101"/>
        <v/>
      </c>
      <c r="DL135" s="23" t="str">
        <f t="shared" si="102"/>
        <v/>
      </c>
      <c r="DM135" s="23" t="str">
        <f t="shared" si="103"/>
        <v/>
      </c>
      <c r="DN135" s="23" t="str">
        <f t="shared" si="104"/>
        <v/>
      </c>
      <c r="DO135" s="23" t="str">
        <f t="shared" si="105"/>
        <v/>
      </c>
      <c r="DP135" s="23" t="str">
        <f t="shared" si="106"/>
        <v/>
      </c>
      <c r="DQ135" s="23" t="str">
        <f t="shared" si="107"/>
        <v/>
      </c>
      <c r="DR135" s="23" t="str">
        <f t="shared" si="108"/>
        <v/>
      </c>
      <c r="DS135" s="23" t="str">
        <f t="shared" si="109"/>
        <v/>
      </c>
      <c r="DT135" s="23" t="str">
        <f t="shared" si="110"/>
        <v/>
      </c>
      <c r="DU135" s="23" t="str">
        <f t="shared" si="111"/>
        <v/>
      </c>
      <c r="DV135" s="23" t="str">
        <f t="shared" si="112"/>
        <v/>
      </c>
      <c r="DW135" s="23" t="str">
        <f t="shared" si="113"/>
        <v/>
      </c>
      <c r="DX135" s="23" t="str">
        <f t="shared" si="114"/>
        <v/>
      </c>
      <c r="DY135" s="23" t="str">
        <f t="shared" si="115"/>
        <v/>
      </c>
      <c r="DZ135" s="23" t="str">
        <f t="shared" si="116"/>
        <v/>
      </c>
      <c r="EA135" s="23" t="str">
        <f t="shared" si="117"/>
        <v/>
      </c>
      <c r="EB135" s="23" t="str">
        <f t="shared" si="118"/>
        <v/>
      </c>
      <c r="EC135" s="23" t="str">
        <f t="shared" si="119"/>
        <v/>
      </c>
      <c r="ED135" s="23" t="str">
        <f t="shared" si="120"/>
        <v/>
      </c>
      <c r="EE135" s="23" t="str">
        <f t="shared" si="121"/>
        <v/>
      </c>
    </row>
    <row r="136" spans="1:135" ht="11.25" customHeight="1">
      <c r="A136" s="63" t="s">
        <v>133</v>
      </c>
      <c r="B136" s="63" t="s">
        <v>79</v>
      </c>
      <c r="C136" s="22" t="s">
        <v>203</v>
      </c>
      <c r="D136" s="22" t="s">
        <v>204</v>
      </c>
      <c r="E136" s="77">
        <v>1</v>
      </c>
      <c r="F136" s="84" t="s">
        <v>217</v>
      </c>
      <c r="G136" s="64">
        <v>41939</v>
      </c>
      <c r="H136" s="64"/>
      <c r="I136" s="65">
        <v>0</v>
      </c>
      <c r="J136" s="66"/>
      <c r="K136" s="66"/>
      <c r="L136" s="67">
        <v>1</v>
      </c>
      <c r="M136" s="48" t="s">
        <v>202</v>
      </c>
      <c r="N136" s="88" t="s">
        <v>268</v>
      </c>
      <c r="O136" s="69">
        <f t="shared" si="128"/>
        <v>3</v>
      </c>
      <c r="P136" s="69">
        <f t="shared" si="129"/>
        <v>10</v>
      </c>
      <c r="Q136" s="69">
        <f t="shared" si="130"/>
        <v>2014</v>
      </c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93"/>
        <v/>
      </c>
      <c r="DD136" s="23" t="str">
        <f t="shared" si="94"/>
        <v/>
      </c>
      <c r="DE136" s="23" t="str">
        <f t="shared" si="95"/>
        <v/>
      </c>
      <c r="DF136" s="23" t="str">
        <f t="shared" si="96"/>
        <v/>
      </c>
      <c r="DG136" s="23" t="str">
        <f t="shared" si="97"/>
        <v/>
      </c>
      <c r="DH136" s="23" t="str">
        <f t="shared" si="98"/>
        <v/>
      </c>
      <c r="DI136" s="23" t="str">
        <f t="shared" si="99"/>
        <v/>
      </c>
      <c r="DJ136" s="23" t="str">
        <f t="shared" si="100"/>
        <v/>
      </c>
      <c r="DK136" s="23" t="str">
        <f t="shared" si="101"/>
        <v/>
      </c>
      <c r="DL136" s="23" t="str">
        <f t="shared" si="102"/>
        <v/>
      </c>
      <c r="DM136" s="23" t="str">
        <f t="shared" si="103"/>
        <v/>
      </c>
      <c r="DN136" s="23" t="str">
        <f t="shared" si="104"/>
        <v/>
      </c>
      <c r="DO136" s="23" t="str">
        <f t="shared" si="105"/>
        <v/>
      </c>
      <c r="DP136" s="23" t="str">
        <f t="shared" si="106"/>
        <v/>
      </c>
      <c r="DQ136" s="23" t="str">
        <f t="shared" si="107"/>
        <v/>
      </c>
      <c r="DR136" s="23" t="str">
        <f t="shared" si="108"/>
        <v/>
      </c>
      <c r="DS136" s="23" t="str">
        <f t="shared" si="109"/>
        <v/>
      </c>
      <c r="DT136" s="23" t="str">
        <f t="shared" si="110"/>
        <v/>
      </c>
      <c r="DU136" s="23" t="str">
        <f t="shared" si="111"/>
        <v/>
      </c>
      <c r="DV136" s="23" t="str">
        <f t="shared" si="112"/>
        <v/>
      </c>
      <c r="DW136" s="23" t="str">
        <f t="shared" si="113"/>
        <v/>
      </c>
      <c r="DX136" s="23" t="str">
        <f t="shared" si="114"/>
        <v/>
      </c>
      <c r="DY136" s="23" t="str">
        <f t="shared" si="115"/>
        <v/>
      </c>
      <c r="DZ136" s="23" t="str">
        <f t="shared" si="116"/>
        <v/>
      </c>
      <c r="EA136" s="23" t="str">
        <f t="shared" si="117"/>
        <v/>
      </c>
      <c r="EB136" s="23" t="str">
        <f t="shared" si="118"/>
        <v/>
      </c>
      <c r="EC136" s="23" t="str">
        <f t="shared" si="119"/>
        <v/>
      </c>
      <c r="ED136" s="23" t="str">
        <f t="shared" si="120"/>
        <v/>
      </c>
      <c r="EE136" s="23" t="str">
        <f t="shared" si="121"/>
        <v/>
      </c>
    </row>
    <row r="137" spans="1:135" ht="11.25" customHeight="1">
      <c r="A137" s="63" t="s">
        <v>133</v>
      </c>
      <c r="B137" s="63" t="s">
        <v>78</v>
      </c>
      <c r="C137" s="22" t="s">
        <v>212</v>
      </c>
      <c r="D137" s="22" t="s">
        <v>213</v>
      </c>
      <c r="E137" s="77">
        <v>1</v>
      </c>
      <c r="F137" s="83" t="s">
        <v>147</v>
      </c>
      <c r="G137" s="64">
        <v>42119</v>
      </c>
      <c r="H137" s="64">
        <v>42122</v>
      </c>
      <c r="I137" s="65">
        <v>0</v>
      </c>
      <c r="J137" s="66"/>
      <c r="K137" s="66"/>
      <c r="L137" s="67">
        <v>1</v>
      </c>
      <c r="M137" s="68" t="s">
        <v>214</v>
      </c>
      <c r="N137" s="88" t="s">
        <v>269</v>
      </c>
      <c r="O137" s="69">
        <f t="shared" si="128"/>
        <v>3</v>
      </c>
      <c r="P137" s="69">
        <f t="shared" si="129"/>
        <v>4</v>
      </c>
      <c r="Q137" s="69">
        <f t="shared" si="130"/>
        <v>2015</v>
      </c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93"/>
        <v/>
      </c>
      <c r="DD137" s="23" t="str">
        <f t="shared" si="94"/>
        <v/>
      </c>
      <c r="DE137" s="23" t="str">
        <f t="shared" si="95"/>
        <v/>
      </c>
      <c r="DF137" s="23" t="str">
        <f t="shared" si="96"/>
        <v/>
      </c>
      <c r="DG137" s="23" t="str">
        <f t="shared" si="97"/>
        <v/>
      </c>
      <c r="DH137" s="23" t="str">
        <f t="shared" si="98"/>
        <v/>
      </c>
      <c r="DI137" s="23" t="str">
        <f t="shared" si="99"/>
        <v/>
      </c>
      <c r="DJ137" s="23" t="str">
        <f t="shared" si="100"/>
        <v/>
      </c>
      <c r="DK137" s="23" t="str">
        <f t="shared" si="101"/>
        <v/>
      </c>
      <c r="DL137" s="23" t="str">
        <f t="shared" si="102"/>
        <v/>
      </c>
      <c r="DM137" s="23" t="str">
        <f t="shared" si="103"/>
        <v/>
      </c>
      <c r="DN137" s="23" t="str">
        <f t="shared" si="104"/>
        <v/>
      </c>
      <c r="DO137" s="23" t="str">
        <f t="shared" si="105"/>
        <v/>
      </c>
      <c r="DP137" s="23" t="str">
        <f t="shared" si="106"/>
        <v/>
      </c>
      <c r="DQ137" s="23" t="str">
        <f t="shared" si="107"/>
        <v/>
      </c>
      <c r="DR137" s="23" t="str">
        <f t="shared" si="108"/>
        <v/>
      </c>
      <c r="DS137" s="23" t="str">
        <f t="shared" si="109"/>
        <v/>
      </c>
      <c r="DT137" s="23" t="str">
        <f t="shared" si="110"/>
        <v/>
      </c>
      <c r="DU137" s="23" t="str">
        <f t="shared" si="111"/>
        <v/>
      </c>
      <c r="DV137" s="23" t="str">
        <f t="shared" si="112"/>
        <v/>
      </c>
      <c r="DW137" s="23" t="str">
        <f t="shared" si="113"/>
        <v/>
      </c>
      <c r="DX137" s="23" t="str">
        <f t="shared" si="114"/>
        <v/>
      </c>
      <c r="DY137" s="23" t="str">
        <f t="shared" si="115"/>
        <v/>
      </c>
      <c r="DZ137" s="23" t="str">
        <f t="shared" si="116"/>
        <v/>
      </c>
      <c r="EA137" s="23" t="str">
        <f t="shared" si="117"/>
        <v/>
      </c>
      <c r="EB137" s="23" t="str">
        <f t="shared" si="118"/>
        <v/>
      </c>
      <c r="EC137" s="23" t="str">
        <f t="shared" si="119"/>
        <v/>
      </c>
      <c r="ED137" s="23" t="str">
        <f t="shared" si="120"/>
        <v/>
      </c>
      <c r="EE137" s="23" t="str">
        <f t="shared" si="121"/>
        <v/>
      </c>
    </row>
    <row r="138" spans="1:135" ht="11.25" customHeight="1">
      <c r="A138" s="63" t="s">
        <v>133</v>
      </c>
      <c r="B138" s="63" t="s">
        <v>78</v>
      </c>
      <c r="C138" s="22" t="s">
        <v>216</v>
      </c>
      <c r="D138" s="22" t="s">
        <v>138</v>
      </c>
      <c r="E138" s="77">
        <v>1</v>
      </c>
      <c r="F138" s="83" t="s">
        <v>147</v>
      </c>
      <c r="G138" s="64">
        <v>42125</v>
      </c>
      <c r="H138" s="64">
        <v>42127</v>
      </c>
      <c r="I138" s="65">
        <v>0</v>
      </c>
      <c r="J138" s="66" t="s">
        <v>256</v>
      </c>
      <c r="K138" s="66"/>
      <c r="L138" s="67">
        <v>0</v>
      </c>
      <c r="M138" s="68" t="s">
        <v>214</v>
      </c>
      <c r="N138" s="88" t="s">
        <v>269</v>
      </c>
      <c r="O138" s="69">
        <f t="shared" si="128"/>
        <v>1</v>
      </c>
      <c r="P138" s="69">
        <f t="shared" si="129"/>
        <v>5</v>
      </c>
      <c r="Q138" s="69">
        <f t="shared" si="130"/>
        <v>2015</v>
      </c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93"/>
        <v/>
      </c>
      <c r="DD138" s="23" t="str">
        <f t="shared" si="94"/>
        <v/>
      </c>
      <c r="DE138" s="23" t="str">
        <f t="shared" si="95"/>
        <v/>
      </c>
      <c r="DF138" s="23" t="str">
        <f t="shared" si="96"/>
        <v/>
      </c>
      <c r="DG138" s="23" t="str">
        <f t="shared" si="97"/>
        <v/>
      </c>
      <c r="DH138" s="23" t="str">
        <f t="shared" si="98"/>
        <v/>
      </c>
      <c r="DI138" s="23" t="str">
        <f t="shared" si="99"/>
        <v/>
      </c>
      <c r="DJ138" s="23" t="str">
        <f t="shared" si="100"/>
        <v/>
      </c>
      <c r="DK138" s="23" t="str">
        <f t="shared" si="101"/>
        <v/>
      </c>
      <c r="DL138" s="23" t="str">
        <f t="shared" si="102"/>
        <v/>
      </c>
      <c r="DM138" s="23" t="str">
        <f t="shared" si="103"/>
        <v/>
      </c>
      <c r="DN138" s="23" t="str">
        <f t="shared" si="104"/>
        <v/>
      </c>
      <c r="DO138" s="23" t="str">
        <f t="shared" si="105"/>
        <v/>
      </c>
      <c r="DP138" s="23" t="str">
        <f t="shared" si="106"/>
        <v/>
      </c>
      <c r="DQ138" s="23" t="str">
        <f t="shared" si="107"/>
        <v/>
      </c>
      <c r="DR138" s="23" t="str">
        <f t="shared" si="108"/>
        <v/>
      </c>
      <c r="DS138" s="23" t="str">
        <f t="shared" si="109"/>
        <v/>
      </c>
      <c r="DT138" s="23" t="str">
        <f t="shared" si="110"/>
        <v/>
      </c>
      <c r="DU138" s="23" t="str">
        <f t="shared" si="111"/>
        <v/>
      </c>
      <c r="DV138" s="23" t="str">
        <f t="shared" si="112"/>
        <v/>
      </c>
      <c r="DW138" s="23" t="str">
        <f t="shared" si="113"/>
        <v/>
      </c>
      <c r="DX138" s="23" t="str">
        <f t="shared" si="114"/>
        <v/>
      </c>
      <c r="DY138" s="23" t="str">
        <f t="shared" si="115"/>
        <v/>
      </c>
      <c r="DZ138" s="23" t="str">
        <f t="shared" si="116"/>
        <v/>
      </c>
      <c r="EA138" s="23" t="str">
        <f t="shared" si="117"/>
        <v/>
      </c>
      <c r="EB138" s="23" t="str">
        <f t="shared" si="118"/>
        <v/>
      </c>
      <c r="EC138" s="23" t="str">
        <f t="shared" si="119"/>
        <v/>
      </c>
      <c r="ED138" s="23" t="str">
        <f t="shared" si="120"/>
        <v/>
      </c>
      <c r="EE138" s="23" t="str">
        <f t="shared" si="121"/>
        <v/>
      </c>
    </row>
    <row r="139" spans="1:135" ht="11.25" customHeight="1">
      <c r="A139" s="63" t="s">
        <v>133</v>
      </c>
      <c r="B139" s="63" t="s">
        <v>78</v>
      </c>
      <c r="C139" s="22" t="s">
        <v>215</v>
      </c>
      <c r="D139" s="22" t="s">
        <v>138</v>
      </c>
      <c r="E139" s="77">
        <v>1</v>
      </c>
      <c r="F139" s="83" t="s">
        <v>147</v>
      </c>
      <c r="G139" s="64">
        <v>42205</v>
      </c>
      <c r="H139" s="64">
        <v>42209</v>
      </c>
      <c r="I139" s="65">
        <v>0</v>
      </c>
      <c r="J139" s="66"/>
      <c r="K139" s="66"/>
      <c r="L139" s="67">
        <v>1</v>
      </c>
      <c r="M139" s="68" t="s">
        <v>214</v>
      </c>
      <c r="N139" s="88" t="s">
        <v>269</v>
      </c>
      <c r="O139" s="69">
        <f t="shared" si="128"/>
        <v>2</v>
      </c>
      <c r="P139" s="69">
        <f t="shared" si="129"/>
        <v>7</v>
      </c>
      <c r="Q139" s="69">
        <f t="shared" si="130"/>
        <v>2015</v>
      </c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ref="DC139:DC148" si="131">IF(Q139=1977,IF($E139=0,"",$E139),"")</f>
        <v/>
      </c>
      <c r="DD139" s="23" t="str">
        <f t="shared" ref="DD139:DD148" si="132">IF(Q139=1978,IF($E139=0,"",$E139),"")</f>
        <v/>
      </c>
      <c r="DE139" s="23" t="str">
        <f t="shared" ref="DE139:DE148" si="133">IF(Q139=1979,IF($E139=0,"",$E139),"")</f>
        <v/>
      </c>
      <c r="DF139" s="23" t="str">
        <f t="shared" ref="DF139:DF148" si="134">IF(Q139=1980,IF($E139=0,"",$E139),"")</f>
        <v/>
      </c>
      <c r="DG139" s="23" t="str">
        <f t="shared" ref="DG139:DG148" si="135">IF(Q139=1981,IF($E139=0,"",$E139),"")</f>
        <v/>
      </c>
      <c r="DH139" s="23" t="str">
        <f t="shared" ref="DH139:DH148" si="136">IF(Q139=1982,IF($E139=0,"",$E139),"")</f>
        <v/>
      </c>
      <c r="DI139" s="23" t="str">
        <f t="shared" ref="DI139:DI148" si="137">IF(Q139=1983,IF($E139=0,"",$E139),"")</f>
        <v/>
      </c>
      <c r="DJ139" s="23" t="str">
        <f t="shared" ref="DJ139:DJ148" si="138">IF(Q139=1984,IF($E139=0,"",$E139),"")</f>
        <v/>
      </c>
      <c r="DK139" s="23" t="str">
        <f t="shared" ref="DK139:DK148" si="139">IF(Q139=1985,IF($E139=0,"",$E139),"")</f>
        <v/>
      </c>
      <c r="DL139" s="23" t="str">
        <f t="shared" ref="DL139:DL148" si="140">IF(Q139=1986,IF($E139=0,"",$E139),"")</f>
        <v/>
      </c>
      <c r="DM139" s="23" t="str">
        <f t="shared" ref="DM139:DM148" si="141">IF(Q139=1987,IF($E139=0,"",$E139),"")</f>
        <v/>
      </c>
      <c r="DN139" s="23" t="str">
        <f t="shared" ref="DN139:DN148" si="142">IF(Q139=1988,IF($E139=0,"",$E139),"")</f>
        <v/>
      </c>
      <c r="DO139" s="23" t="str">
        <f t="shared" ref="DO139:DO148" si="143">IF(Q139=1989,IF($E139=0,"",$E139),"")</f>
        <v/>
      </c>
      <c r="DP139" s="23" t="str">
        <f t="shared" ref="DP139:DP148" si="144">IF(Q139=1990,IF($E139=0,"",$E139),"")</f>
        <v/>
      </c>
      <c r="DQ139" s="23" t="str">
        <f t="shared" ref="DQ139:DQ148" si="145">IF(Q139=1991,IF($E139=0,"",$E139),"")</f>
        <v/>
      </c>
      <c r="DR139" s="23" t="str">
        <f t="shared" ref="DR139:DR148" si="146">IF(Q139=1992,IF($E139=0,"",$E139),"")</f>
        <v/>
      </c>
      <c r="DS139" s="23" t="str">
        <f t="shared" ref="DS139:DS148" si="147">IF(Q139=1993,IF($E139=0,"",$E139),"")</f>
        <v/>
      </c>
      <c r="DT139" s="23" t="str">
        <f t="shared" ref="DT139:DT148" si="148">IF(Q139=1994,IF($E139=0,"",$E139),"")</f>
        <v/>
      </c>
      <c r="DU139" s="23" t="str">
        <f t="shared" ref="DU139:DU148" si="149">IF(Q139=1995,IF($E139=0,"",$E139),"")</f>
        <v/>
      </c>
      <c r="DV139" s="23" t="str">
        <f t="shared" ref="DV139:DV148" si="150">IF(Q139=1996,IF($E139=0,"",$E139),"")</f>
        <v/>
      </c>
      <c r="DW139" s="23" t="str">
        <f t="shared" ref="DW139:DW148" si="151">IF(Q139=1997,IF($E139=0,"",$E139),"")</f>
        <v/>
      </c>
      <c r="DX139" s="23" t="str">
        <f t="shared" ref="DX139:DX148" si="152">IF(Q139=1998,IF($E139=0,"",$E139),"")</f>
        <v/>
      </c>
      <c r="DY139" s="23" t="str">
        <f t="shared" ref="DY139:DY148" si="153">IF(Q139=1999,IF($E139=0,"",$E139),"")</f>
        <v/>
      </c>
      <c r="DZ139" s="23" t="str">
        <f t="shared" ref="DZ139:DZ148" si="154">IF(Q139=2000,IF($E139=0,"",$E139),"")</f>
        <v/>
      </c>
      <c r="EA139" s="23" t="str">
        <f t="shared" ref="EA139:EA148" si="155">IF(Q139=2001,IF($E139=0,"",$E139),"")</f>
        <v/>
      </c>
      <c r="EB139" s="23" t="str">
        <f t="shared" ref="EB139:EB148" si="156">IF(Q139=2002,IF($E139=0,"",$E139),"")</f>
        <v/>
      </c>
      <c r="EC139" s="23" t="str">
        <f t="shared" ref="EC139:EC148" si="157">IF(Q139=2003,IF($E139=0,"",$E139),"")</f>
        <v/>
      </c>
      <c r="ED139" s="23" t="str">
        <f t="shared" ref="ED139:ED148" si="158">IF(Q139=2004,IF($E139=0,"",$E139),"")</f>
        <v/>
      </c>
      <c r="EE139" s="23" t="str">
        <f t="shared" ref="EE139:EE148" si="159">IF(Q139=2005,IF($E139=0,"",$E139),"")</f>
        <v/>
      </c>
    </row>
    <row r="140" spans="1:135" ht="11.25" customHeight="1">
      <c r="A140" s="63" t="s">
        <v>133</v>
      </c>
      <c r="B140" s="63" t="s">
        <v>79</v>
      </c>
      <c r="C140" s="93" t="s">
        <v>323</v>
      </c>
      <c r="D140" s="22" t="s">
        <v>230</v>
      </c>
      <c r="E140" s="77">
        <v>1</v>
      </c>
      <c r="F140" s="83" t="s">
        <v>147</v>
      </c>
      <c r="G140" s="64">
        <v>42230</v>
      </c>
      <c r="H140" s="64">
        <v>42231</v>
      </c>
      <c r="I140" s="65">
        <v>0</v>
      </c>
      <c r="J140" s="66"/>
      <c r="K140" s="66"/>
      <c r="L140" s="67">
        <v>1</v>
      </c>
      <c r="M140" s="68" t="s">
        <v>214</v>
      </c>
      <c r="N140" s="88" t="s">
        <v>269</v>
      </c>
      <c r="O140" s="69">
        <f t="shared" si="128"/>
        <v>2</v>
      </c>
      <c r="P140" s="69">
        <f t="shared" si="129"/>
        <v>8</v>
      </c>
      <c r="Q140" s="69">
        <f t="shared" si="130"/>
        <v>2015</v>
      </c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31"/>
        <v/>
      </c>
      <c r="DD140" s="23" t="str">
        <f t="shared" si="132"/>
        <v/>
      </c>
      <c r="DE140" s="23" t="str">
        <f t="shared" si="133"/>
        <v/>
      </c>
      <c r="DF140" s="23" t="str">
        <f t="shared" si="134"/>
        <v/>
      </c>
      <c r="DG140" s="23" t="str">
        <f t="shared" si="135"/>
        <v/>
      </c>
      <c r="DH140" s="23" t="str">
        <f t="shared" si="136"/>
        <v/>
      </c>
      <c r="DI140" s="23" t="str">
        <f t="shared" si="137"/>
        <v/>
      </c>
      <c r="DJ140" s="23" t="str">
        <f t="shared" si="138"/>
        <v/>
      </c>
      <c r="DK140" s="23" t="str">
        <f t="shared" si="139"/>
        <v/>
      </c>
      <c r="DL140" s="23" t="str">
        <f t="shared" si="140"/>
        <v/>
      </c>
      <c r="DM140" s="23" t="str">
        <f t="shared" si="141"/>
        <v/>
      </c>
      <c r="DN140" s="23" t="str">
        <f t="shared" si="142"/>
        <v/>
      </c>
      <c r="DO140" s="23" t="str">
        <f t="shared" si="143"/>
        <v/>
      </c>
      <c r="DP140" s="23" t="str">
        <f t="shared" si="144"/>
        <v/>
      </c>
      <c r="DQ140" s="23" t="str">
        <f t="shared" si="145"/>
        <v/>
      </c>
      <c r="DR140" s="23" t="str">
        <f t="shared" si="146"/>
        <v/>
      </c>
      <c r="DS140" s="23" t="str">
        <f t="shared" si="147"/>
        <v/>
      </c>
      <c r="DT140" s="23" t="str">
        <f t="shared" si="148"/>
        <v/>
      </c>
      <c r="DU140" s="23" t="str">
        <f t="shared" si="149"/>
        <v/>
      </c>
      <c r="DV140" s="23" t="str">
        <f t="shared" si="150"/>
        <v/>
      </c>
      <c r="DW140" s="23" t="str">
        <f t="shared" si="151"/>
        <v/>
      </c>
      <c r="DX140" s="23" t="str">
        <f t="shared" si="152"/>
        <v/>
      </c>
      <c r="DY140" s="23" t="str">
        <f t="shared" si="153"/>
        <v/>
      </c>
      <c r="DZ140" s="23" t="str">
        <f t="shared" si="154"/>
        <v/>
      </c>
      <c r="EA140" s="23" t="str">
        <f t="shared" si="155"/>
        <v/>
      </c>
      <c r="EB140" s="23" t="str">
        <f t="shared" si="156"/>
        <v/>
      </c>
      <c r="EC140" s="23" t="str">
        <f t="shared" si="157"/>
        <v/>
      </c>
      <c r="ED140" s="23" t="str">
        <f t="shared" si="158"/>
        <v/>
      </c>
      <c r="EE140" s="23" t="str">
        <f t="shared" si="159"/>
        <v/>
      </c>
    </row>
    <row r="141" spans="1:135" ht="11.25" customHeight="1">
      <c r="A141" s="63" t="s">
        <v>133</v>
      </c>
      <c r="B141" s="63" t="s">
        <v>77</v>
      </c>
      <c r="C141" s="93" t="s">
        <v>155</v>
      </c>
      <c r="D141" s="22"/>
      <c r="E141" s="77">
        <v>1</v>
      </c>
      <c r="F141" s="83" t="s">
        <v>217</v>
      </c>
      <c r="G141" s="64">
        <v>42295</v>
      </c>
      <c r="H141" s="64">
        <v>42309</v>
      </c>
      <c r="I141" s="65">
        <v>0</v>
      </c>
      <c r="J141" s="66"/>
      <c r="K141" s="66"/>
      <c r="L141" s="67">
        <v>1</v>
      </c>
      <c r="M141" s="68" t="s">
        <v>228</v>
      </c>
      <c r="N141" s="88" t="s">
        <v>269</v>
      </c>
      <c r="O141" s="69">
        <f>IF(DAY(G141)&lt;=10,1,IF(DAY(G141)&gt;20,3,2))</f>
        <v>2</v>
      </c>
      <c r="P141" s="69">
        <f>MONTH(G141)</f>
        <v>10</v>
      </c>
      <c r="Q141" s="69">
        <f>YEAR(G141)</f>
        <v>2015</v>
      </c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</row>
    <row r="142" spans="1:135" ht="11.25" customHeight="1">
      <c r="A142" s="63" t="s">
        <v>133</v>
      </c>
      <c r="B142" s="63" t="s">
        <v>75</v>
      </c>
      <c r="C142" s="93" t="s">
        <v>145</v>
      </c>
      <c r="D142" s="22"/>
      <c r="E142" s="77">
        <v>1</v>
      </c>
      <c r="F142" s="83" t="s">
        <v>217</v>
      </c>
      <c r="G142" s="64">
        <v>42320</v>
      </c>
      <c r="H142" s="64">
        <v>42322</v>
      </c>
      <c r="I142" s="65">
        <v>0</v>
      </c>
      <c r="J142" s="66"/>
      <c r="K142" s="66"/>
      <c r="L142" s="67">
        <v>1</v>
      </c>
      <c r="M142" s="68" t="s">
        <v>214</v>
      </c>
      <c r="N142" s="88" t="s">
        <v>269</v>
      </c>
      <c r="O142" s="69">
        <f t="shared" si="128"/>
        <v>2</v>
      </c>
      <c r="P142" s="69">
        <f t="shared" si="129"/>
        <v>11</v>
      </c>
      <c r="Q142" s="69">
        <f t="shared" si="130"/>
        <v>2015</v>
      </c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31"/>
        <v/>
      </c>
      <c r="DD142" s="23" t="str">
        <f t="shared" si="132"/>
        <v/>
      </c>
      <c r="DE142" s="23" t="str">
        <f t="shared" si="133"/>
        <v/>
      </c>
      <c r="DF142" s="23" t="str">
        <f t="shared" si="134"/>
        <v/>
      </c>
      <c r="DG142" s="23" t="str">
        <f t="shared" si="135"/>
        <v/>
      </c>
      <c r="DH142" s="23" t="str">
        <f t="shared" si="136"/>
        <v/>
      </c>
      <c r="DI142" s="23" t="str">
        <f t="shared" si="137"/>
        <v/>
      </c>
      <c r="DJ142" s="23" t="str">
        <f t="shared" si="138"/>
        <v/>
      </c>
      <c r="DK142" s="23" t="str">
        <f t="shared" si="139"/>
        <v/>
      </c>
      <c r="DL142" s="23" t="str">
        <f t="shared" si="140"/>
        <v/>
      </c>
      <c r="DM142" s="23" t="str">
        <f t="shared" si="141"/>
        <v/>
      </c>
      <c r="DN142" s="23" t="str">
        <f t="shared" si="142"/>
        <v/>
      </c>
      <c r="DO142" s="23" t="str">
        <f t="shared" si="143"/>
        <v/>
      </c>
      <c r="DP142" s="23" t="str">
        <f t="shared" si="144"/>
        <v/>
      </c>
      <c r="DQ142" s="23" t="str">
        <f t="shared" si="145"/>
        <v/>
      </c>
      <c r="DR142" s="23" t="str">
        <f t="shared" si="146"/>
        <v/>
      </c>
      <c r="DS142" s="23" t="str">
        <f t="shared" si="147"/>
        <v/>
      </c>
      <c r="DT142" s="23" t="str">
        <f t="shared" si="148"/>
        <v/>
      </c>
      <c r="DU142" s="23" t="str">
        <f t="shared" si="149"/>
        <v/>
      </c>
      <c r="DV142" s="23" t="str">
        <f t="shared" si="150"/>
        <v/>
      </c>
      <c r="DW142" s="23" t="str">
        <f t="shared" si="151"/>
        <v/>
      </c>
      <c r="DX142" s="23" t="str">
        <f t="shared" si="152"/>
        <v/>
      </c>
      <c r="DY142" s="23" t="str">
        <f t="shared" si="153"/>
        <v/>
      </c>
      <c r="DZ142" s="23" t="str">
        <f t="shared" si="154"/>
        <v/>
      </c>
      <c r="EA142" s="23" t="str">
        <f t="shared" si="155"/>
        <v/>
      </c>
      <c r="EB142" s="23" t="str">
        <f t="shared" si="156"/>
        <v/>
      </c>
      <c r="EC142" s="23" t="str">
        <f t="shared" si="157"/>
        <v/>
      </c>
      <c r="ED142" s="23" t="str">
        <f t="shared" si="158"/>
        <v/>
      </c>
      <c r="EE142" s="23" t="str">
        <f t="shared" si="159"/>
        <v/>
      </c>
    </row>
    <row r="143" spans="1:135" ht="11.25" customHeight="1">
      <c r="A143" s="63" t="s">
        <v>133</v>
      </c>
      <c r="B143" s="63" t="s">
        <v>79</v>
      </c>
      <c r="C143" s="93" t="s">
        <v>250</v>
      </c>
      <c r="D143" s="22" t="s">
        <v>231</v>
      </c>
      <c r="E143" s="77">
        <v>1</v>
      </c>
      <c r="F143" s="83" t="s">
        <v>147</v>
      </c>
      <c r="G143" s="64">
        <v>42522</v>
      </c>
      <c r="H143" s="64"/>
      <c r="I143" s="65">
        <v>0</v>
      </c>
      <c r="J143" s="66"/>
      <c r="K143" s="66"/>
      <c r="L143" s="67">
        <v>1</v>
      </c>
      <c r="M143" s="68" t="s">
        <v>228</v>
      </c>
      <c r="N143" s="88" t="s">
        <v>265</v>
      </c>
      <c r="O143" s="69">
        <f t="shared" ref="O143:O150" si="160">IF(DAY(G143)&lt;=10,1,IF(DAY(G143)&gt;20,3,2))</f>
        <v>1</v>
      </c>
      <c r="P143" s="69">
        <f t="shared" ref="P143:P150" si="161">MONTH(G143)</f>
        <v>6</v>
      </c>
      <c r="Q143" s="69">
        <f t="shared" ref="Q143:Q150" si="162">YEAR(G143)</f>
        <v>2016</v>
      </c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31"/>
        <v/>
      </c>
      <c r="DD143" s="23" t="str">
        <f t="shared" si="132"/>
        <v/>
      </c>
      <c r="DE143" s="23" t="str">
        <f t="shared" si="133"/>
        <v/>
      </c>
      <c r="DF143" s="23" t="str">
        <f t="shared" si="134"/>
        <v/>
      </c>
      <c r="DG143" s="23" t="str">
        <f t="shared" si="135"/>
        <v/>
      </c>
      <c r="DH143" s="23" t="str">
        <f t="shared" si="136"/>
        <v/>
      </c>
      <c r="DI143" s="23" t="str">
        <f t="shared" si="137"/>
        <v/>
      </c>
      <c r="DJ143" s="23" t="str">
        <f t="shared" si="138"/>
        <v/>
      </c>
      <c r="DK143" s="23" t="str">
        <f t="shared" si="139"/>
        <v/>
      </c>
      <c r="DL143" s="23" t="str">
        <f t="shared" si="140"/>
        <v/>
      </c>
      <c r="DM143" s="23" t="str">
        <f t="shared" si="141"/>
        <v/>
      </c>
      <c r="DN143" s="23" t="str">
        <f t="shared" si="142"/>
        <v/>
      </c>
      <c r="DO143" s="23" t="str">
        <f t="shared" si="143"/>
        <v/>
      </c>
      <c r="DP143" s="23" t="str">
        <f t="shared" si="144"/>
        <v/>
      </c>
      <c r="DQ143" s="23" t="str">
        <f t="shared" si="145"/>
        <v/>
      </c>
      <c r="DR143" s="23" t="str">
        <f t="shared" si="146"/>
        <v/>
      </c>
      <c r="DS143" s="23" t="str">
        <f t="shared" si="147"/>
        <v/>
      </c>
      <c r="DT143" s="23" t="str">
        <f t="shared" si="148"/>
        <v/>
      </c>
      <c r="DU143" s="23" t="str">
        <f t="shared" si="149"/>
        <v/>
      </c>
      <c r="DV143" s="23" t="str">
        <f t="shared" si="150"/>
        <v/>
      </c>
      <c r="DW143" s="23" t="str">
        <f t="shared" si="151"/>
        <v/>
      </c>
      <c r="DX143" s="23" t="str">
        <f t="shared" si="152"/>
        <v/>
      </c>
      <c r="DY143" s="23" t="str">
        <f t="shared" si="153"/>
        <v/>
      </c>
      <c r="DZ143" s="23" t="str">
        <f t="shared" si="154"/>
        <v/>
      </c>
      <c r="EA143" s="23" t="str">
        <f t="shared" si="155"/>
        <v/>
      </c>
      <c r="EB143" s="23" t="str">
        <f t="shared" si="156"/>
        <v/>
      </c>
      <c r="EC143" s="23" t="str">
        <f t="shared" si="157"/>
        <v/>
      </c>
      <c r="ED143" s="23" t="str">
        <f t="shared" si="158"/>
        <v/>
      </c>
      <c r="EE143" s="23" t="str">
        <f t="shared" si="159"/>
        <v/>
      </c>
    </row>
    <row r="144" spans="1:135" ht="11.25" customHeight="1">
      <c r="A144" s="63" t="s">
        <v>133</v>
      </c>
      <c r="B144" s="63" t="s">
        <v>77</v>
      </c>
      <c r="C144" s="93" t="s">
        <v>155</v>
      </c>
      <c r="D144" s="22"/>
      <c r="E144" s="77">
        <v>1</v>
      </c>
      <c r="F144" s="83" t="s">
        <v>147</v>
      </c>
      <c r="G144" s="64">
        <v>42572</v>
      </c>
      <c r="H144" s="64">
        <v>42576</v>
      </c>
      <c r="I144" s="65">
        <v>0</v>
      </c>
      <c r="J144" s="66"/>
      <c r="K144" s="66"/>
      <c r="L144" s="67">
        <v>1</v>
      </c>
      <c r="M144" s="68" t="s">
        <v>229</v>
      </c>
      <c r="N144" s="88" t="s">
        <v>270</v>
      </c>
      <c r="O144" s="69">
        <f t="shared" si="160"/>
        <v>3</v>
      </c>
      <c r="P144" s="69">
        <f t="shared" si="161"/>
        <v>7</v>
      </c>
      <c r="Q144" s="69">
        <f t="shared" si="162"/>
        <v>2016</v>
      </c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</row>
    <row r="145" spans="1:135" ht="11.25" customHeight="1">
      <c r="A145" s="63" t="s">
        <v>133</v>
      </c>
      <c r="B145" s="63" t="s">
        <v>65</v>
      </c>
      <c r="C145" s="93" t="s">
        <v>244</v>
      </c>
      <c r="D145" s="22" t="s">
        <v>157</v>
      </c>
      <c r="E145" s="77">
        <v>1</v>
      </c>
      <c r="F145" s="83" t="s">
        <v>147</v>
      </c>
      <c r="G145" s="64">
        <v>42584</v>
      </c>
      <c r="H145" s="64">
        <v>42587</v>
      </c>
      <c r="I145" s="65">
        <v>0</v>
      </c>
      <c r="J145" s="66"/>
      <c r="K145" s="66"/>
      <c r="L145" s="67">
        <v>1</v>
      </c>
      <c r="M145" s="68" t="s">
        <v>228</v>
      </c>
      <c r="N145" s="88" t="s">
        <v>265</v>
      </c>
      <c r="O145" s="69">
        <f t="shared" si="160"/>
        <v>1</v>
      </c>
      <c r="P145" s="69">
        <f t="shared" si="161"/>
        <v>8</v>
      </c>
      <c r="Q145" s="69">
        <f t="shared" si="162"/>
        <v>2016</v>
      </c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31"/>
        <v/>
      </c>
      <c r="DD145" s="23" t="str">
        <f t="shared" si="132"/>
        <v/>
      </c>
      <c r="DE145" s="23" t="str">
        <f t="shared" si="133"/>
        <v/>
      </c>
      <c r="DF145" s="23" t="str">
        <f t="shared" si="134"/>
        <v/>
      </c>
      <c r="DG145" s="23" t="str">
        <f t="shared" si="135"/>
        <v/>
      </c>
      <c r="DH145" s="23" t="str">
        <f t="shared" si="136"/>
        <v/>
      </c>
      <c r="DI145" s="23" t="str">
        <f t="shared" si="137"/>
        <v/>
      </c>
      <c r="DJ145" s="23" t="str">
        <f t="shared" si="138"/>
        <v/>
      </c>
      <c r="DK145" s="23" t="str">
        <f t="shared" si="139"/>
        <v/>
      </c>
      <c r="DL145" s="23" t="str">
        <f t="shared" si="140"/>
        <v/>
      </c>
      <c r="DM145" s="23" t="str">
        <f t="shared" si="141"/>
        <v/>
      </c>
      <c r="DN145" s="23" t="str">
        <f t="shared" si="142"/>
        <v/>
      </c>
      <c r="DO145" s="23" t="str">
        <f t="shared" si="143"/>
        <v/>
      </c>
      <c r="DP145" s="23" t="str">
        <f t="shared" si="144"/>
        <v/>
      </c>
      <c r="DQ145" s="23" t="str">
        <f t="shared" si="145"/>
        <v/>
      </c>
      <c r="DR145" s="23" t="str">
        <f t="shared" si="146"/>
        <v/>
      </c>
      <c r="DS145" s="23" t="str">
        <f t="shared" si="147"/>
        <v/>
      </c>
      <c r="DT145" s="23" t="str">
        <f t="shared" si="148"/>
        <v/>
      </c>
      <c r="DU145" s="23" t="str">
        <f t="shared" si="149"/>
        <v/>
      </c>
      <c r="DV145" s="23" t="str">
        <f t="shared" si="150"/>
        <v/>
      </c>
      <c r="DW145" s="23" t="str">
        <f t="shared" si="151"/>
        <v/>
      </c>
      <c r="DX145" s="23" t="str">
        <f t="shared" si="152"/>
        <v/>
      </c>
      <c r="DY145" s="23" t="str">
        <f t="shared" si="153"/>
        <v/>
      </c>
      <c r="DZ145" s="23" t="str">
        <f t="shared" si="154"/>
        <v/>
      </c>
      <c r="EA145" s="23" t="str">
        <f t="shared" si="155"/>
        <v/>
      </c>
      <c r="EB145" s="23" t="str">
        <f t="shared" si="156"/>
        <v/>
      </c>
      <c r="EC145" s="23" t="str">
        <f t="shared" si="157"/>
        <v/>
      </c>
      <c r="ED145" s="23" t="str">
        <f t="shared" si="158"/>
        <v/>
      </c>
      <c r="EE145" s="23" t="str">
        <f t="shared" si="159"/>
        <v/>
      </c>
    </row>
    <row r="146" spans="1:135" ht="11.25" customHeight="1">
      <c r="A146" s="63" t="s">
        <v>133</v>
      </c>
      <c r="B146" s="63" t="s">
        <v>77</v>
      </c>
      <c r="C146" s="93" t="s">
        <v>242</v>
      </c>
      <c r="D146" s="22" t="s">
        <v>243</v>
      </c>
      <c r="E146" s="77">
        <v>1</v>
      </c>
      <c r="F146" s="83" t="s">
        <v>147</v>
      </c>
      <c r="G146" s="64">
        <v>42592</v>
      </c>
      <c r="H146" s="64">
        <v>42592</v>
      </c>
      <c r="I146" s="65">
        <v>0</v>
      </c>
      <c r="J146" s="66"/>
      <c r="K146" s="66"/>
      <c r="L146" s="67">
        <v>1</v>
      </c>
      <c r="M146" s="68" t="s">
        <v>228</v>
      </c>
      <c r="N146" s="88" t="s">
        <v>265</v>
      </c>
      <c r="O146" s="69">
        <f t="shared" si="160"/>
        <v>1</v>
      </c>
      <c r="P146" s="69">
        <f t="shared" si="161"/>
        <v>8</v>
      </c>
      <c r="Q146" s="69">
        <f t="shared" si="162"/>
        <v>2016</v>
      </c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31"/>
        <v/>
      </c>
      <c r="DD146" s="23" t="str">
        <f t="shared" si="132"/>
        <v/>
      </c>
      <c r="DE146" s="23" t="str">
        <f t="shared" si="133"/>
        <v/>
      </c>
      <c r="DF146" s="23" t="str">
        <f t="shared" si="134"/>
        <v/>
      </c>
      <c r="DG146" s="23" t="str">
        <f t="shared" si="135"/>
        <v/>
      </c>
      <c r="DH146" s="23" t="str">
        <f t="shared" si="136"/>
        <v/>
      </c>
      <c r="DI146" s="23" t="str">
        <f t="shared" si="137"/>
        <v/>
      </c>
      <c r="DJ146" s="23" t="str">
        <f t="shared" si="138"/>
        <v/>
      </c>
      <c r="DK146" s="23" t="str">
        <f t="shared" si="139"/>
        <v/>
      </c>
      <c r="DL146" s="23" t="str">
        <f t="shared" si="140"/>
        <v/>
      </c>
      <c r="DM146" s="23" t="str">
        <f t="shared" si="141"/>
        <v/>
      </c>
      <c r="DN146" s="23" t="str">
        <f t="shared" si="142"/>
        <v/>
      </c>
      <c r="DO146" s="23" t="str">
        <f t="shared" si="143"/>
        <v/>
      </c>
      <c r="DP146" s="23" t="str">
        <f t="shared" si="144"/>
        <v/>
      </c>
      <c r="DQ146" s="23" t="str">
        <f t="shared" si="145"/>
        <v/>
      </c>
      <c r="DR146" s="23" t="str">
        <f t="shared" si="146"/>
        <v/>
      </c>
      <c r="DS146" s="23" t="str">
        <f t="shared" si="147"/>
        <v/>
      </c>
      <c r="DT146" s="23" t="str">
        <f t="shared" si="148"/>
        <v/>
      </c>
      <c r="DU146" s="23" t="str">
        <f t="shared" si="149"/>
        <v/>
      </c>
      <c r="DV146" s="23" t="str">
        <f t="shared" si="150"/>
        <v/>
      </c>
      <c r="DW146" s="23" t="str">
        <f t="shared" si="151"/>
        <v/>
      </c>
      <c r="DX146" s="23" t="str">
        <f t="shared" si="152"/>
        <v/>
      </c>
      <c r="DY146" s="23" t="str">
        <f t="shared" si="153"/>
        <v/>
      </c>
      <c r="DZ146" s="23" t="str">
        <f t="shared" si="154"/>
        <v/>
      </c>
      <c r="EA146" s="23" t="str">
        <f t="shared" si="155"/>
        <v/>
      </c>
      <c r="EB146" s="23" t="str">
        <f t="shared" si="156"/>
        <v/>
      </c>
      <c r="EC146" s="23" t="str">
        <f t="shared" si="157"/>
        <v/>
      </c>
      <c r="ED146" s="23" t="str">
        <f t="shared" si="158"/>
        <v/>
      </c>
      <c r="EE146" s="23" t="str">
        <f t="shared" si="159"/>
        <v/>
      </c>
    </row>
    <row r="147" spans="1:135" ht="11.25" customHeight="1">
      <c r="A147" s="63" t="s">
        <v>133</v>
      </c>
      <c r="B147" s="63" t="s">
        <v>79</v>
      </c>
      <c r="C147" s="93" t="s">
        <v>323</v>
      </c>
      <c r="D147" s="22" t="s">
        <v>230</v>
      </c>
      <c r="E147" s="77">
        <v>1</v>
      </c>
      <c r="F147" s="83" t="s">
        <v>147</v>
      </c>
      <c r="G147" s="64">
        <v>42945</v>
      </c>
      <c r="H147" s="64">
        <v>42946</v>
      </c>
      <c r="I147" s="65">
        <v>0</v>
      </c>
      <c r="J147" s="66"/>
      <c r="K147" s="66"/>
      <c r="L147" s="67">
        <v>1</v>
      </c>
      <c r="M147" s="68" t="s">
        <v>229</v>
      </c>
      <c r="N147" s="88" t="s">
        <v>270</v>
      </c>
      <c r="O147" s="69">
        <f t="shared" si="160"/>
        <v>3</v>
      </c>
      <c r="P147" s="69">
        <f t="shared" si="161"/>
        <v>7</v>
      </c>
      <c r="Q147" s="69">
        <f t="shared" si="162"/>
        <v>2017</v>
      </c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31"/>
        <v/>
      </c>
      <c r="DD147" s="23" t="str">
        <f t="shared" si="132"/>
        <v/>
      </c>
      <c r="DE147" s="23" t="str">
        <f t="shared" si="133"/>
        <v/>
      </c>
      <c r="DF147" s="23" t="str">
        <f t="shared" si="134"/>
        <v/>
      </c>
      <c r="DG147" s="23" t="str">
        <f t="shared" si="135"/>
        <v/>
      </c>
      <c r="DH147" s="23" t="str">
        <f t="shared" si="136"/>
        <v/>
      </c>
      <c r="DI147" s="23" t="str">
        <f t="shared" si="137"/>
        <v/>
      </c>
      <c r="DJ147" s="23" t="str">
        <f t="shared" si="138"/>
        <v/>
      </c>
      <c r="DK147" s="23" t="str">
        <f t="shared" si="139"/>
        <v/>
      </c>
      <c r="DL147" s="23" t="str">
        <f t="shared" si="140"/>
        <v/>
      </c>
      <c r="DM147" s="23" t="str">
        <f t="shared" si="141"/>
        <v/>
      </c>
      <c r="DN147" s="23" t="str">
        <f t="shared" si="142"/>
        <v/>
      </c>
      <c r="DO147" s="23" t="str">
        <f t="shared" si="143"/>
        <v/>
      </c>
      <c r="DP147" s="23" t="str">
        <f t="shared" si="144"/>
        <v/>
      </c>
      <c r="DQ147" s="23" t="str">
        <f t="shared" si="145"/>
        <v/>
      </c>
      <c r="DR147" s="23" t="str">
        <f t="shared" si="146"/>
        <v/>
      </c>
      <c r="DS147" s="23" t="str">
        <f t="shared" si="147"/>
        <v/>
      </c>
      <c r="DT147" s="23" t="str">
        <f t="shared" si="148"/>
        <v/>
      </c>
      <c r="DU147" s="23" t="str">
        <f t="shared" si="149"/>
        <v/>
      </c>
      <c r="DV147" s="23" t="str">
        <f t="shared" si="150"/>
        <v/>
      </c>
      <c r="DW147" s="23" t="str">
        <f t="shared" si="151"/>
        <v/>
      </c>
      <c r="DX147" s="23" t="str">
        <f t="shared" si="152"/>
        <v/>
      </c>
      <c r="DY147" s="23" t="str">
        <f t="shared" si="153"/>
        <v/>
      </c>
      <c r="DZ147" s="23" t="str">
        <f t="shared" si="154"/>
        <v/>
      </c>
      <c r="EA147" s="23" t="str">
        <f t="shared" si="155"/>
        <v/>
      </c>
      <c r="EB147" s="23" t="str">
        <f t="shared" si="156"/>
        <v/>
      </c>
      <c r="EC147" s="23" t="str">
        <f t="shared" si="157"/>
        <v/>
      </c>
      <c r="ED147" s="23" t="str">
        <f t="shared" si="158"/>
        <v/>
      </c>
      <c r="EE147" s="23" t="str">
        <f t="shared" si="159"/>
        <v/>
      </c>
    </row>
    <row r="148" spans="1:135" ht="11.25" customHeight="1">
      <c r="A148" s="63" t="s">
        <v>133</v>
      </c>
      <c r="B148" s="63" t="s">
        <v>79</v>
      </c>
      <c r="C148" s="22" t="s">
        <v>254</v>
      </c>
      <c r="D148" s="22" t="s">
        <v>230</v>
      </c>
      <c r="E148" s="77">
        <v>1</v>
      </c>
      <c r="F148" s="84" t="s">
        <v>147</v>
      </c>
      <c r="G148" s="64">
        <v>42949</v>
      </c>
      <c r="H148" s="64">
        <v>42950</v>
      </c>
      <c r="I148" s="65">
        <v>0</v>
      </c>
      <c r="J148" s="66"/>
      <c r="K148" s="66"/>
      <c r="L148" s="67">
        <v>1</v>
      </c>
      <c r="M148" s="48" t="s">
        <v>229</v>
      </c>
      <c r="N148" s="88" t="s">
        <v>270</v>
      </c>
      <c r="O148" s="69">
        <f t="shared" si="160"/>
        <v>1</v>
      </c>
      <c r="P148" s="69">
        <f t="shared" si="161"/>
        <v>8</v>
      </c>
      <c r="Q148" s="69">
        <f t="shared" si="162"/>
        <v>2017</v>
      </c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31"/>
        <v/>
      </c>
      <c r="DD148" s="23" t="str">
        <f t="shared" si="132"/>
        <v/>
      </c>
      <c r="DE148" s="23" t="str">
        <f t="shared" si="133"/>
        <v/>
      </c>
      <c r="DF148" s="23" t="str">
        <f t="shared" si="134"/>
        <v/>
      </c>
      <c r="DG148" s="23" t="str">
        <f t="shared" si="135"/>
        <v/>
      </c>
      <c r="DH148" s="23" t="str">
        <f t="shared" si="136"/>
        <v/>
      </c>
      <c r="DI148" s="23" t="str">
        <f t="shared" si="137"/>
        <v/>
      </c>
      <c r="DJ148" s="23" t="str">
        <f t="shared" si="138"/>
        <v/>
      </c>
      <c r="DK148" s="23" t="str">
        <f t="shared" si="139"/>
        <v/>
      </c>
      <c r="DL148" s="23" t="str">
        <f t="shared" si="140"/>
        <v/>
      </c>
      <c r="DM148" s="23" t="str">
        <f t="shared" si="141"/>
        <v/>
      </c>
      <c r="DN148" s="23" t="str">
        <f t="shared" si="142"/>
        <v/>
      </c>
      <c r="DO148" s="23" t="str">
        <f t="shared" si="143"/>
        <v/>
      </c>
      <c r="DP148" s="23" t="str">
        <f t="shared" si="144"/>
        <v/>
      </c>
      <c r="DQ148" s="23" t="str">
        <f t="shared" si="145"/>
        <v/>
      </c>
      <c r="DR148" s="23" t="str">
        <f t="shared" si="146"/>
        <v/>
      </c>
      <c r="DS148" s="23" t="str">
        <f t="shared" si="147"/>
        <v/>
      </c>
      <c r="DT148" s="23" t="str">
        <f t="shared" si="148"/>
        <v/>
      </c>
      <c r="DU148" s="23" t="str">
        <f t="shared" si="149"/>
        <v/>
      </c>
      <c r="DV148" s="23" t="str">
        <f t="shared" si="150"/>
        <v/>
      </c>
      <c r="DW148" s="23" t="str">
        <f t="shared" si="151"/>
        <v/>
      </c>
      <c r="DX148" s="23" t="str">
        <f t="shared" si="152"/>
        <v/>
      </c>
      <c r="DY148" s="23" t="str">
        <f t="shared" si="153"/>
        <v/>
      </c>
      <c r="DZ148" s="23" t="str">
        <f t="shared" si="154"/>
        <v/>
      </c>
      <c r="EA148" s="23" t="str">
        <f t="shared" si="155"/>
        <v/>
      </c>
      <c r="EB148" s="23" t="str">
        <f t="shared" si="156"/>
        <v/>
      </c>
      <c r="EC148" s="23" t="str">
        <f t="shared" si="157"/>
        <v/>
      </c>
      <c r="ED148" s="23" t="str">
        <f t="shared" si="158"/>
        <v/>
      </c>
      <c r="EE148" s="23" t="str">
        <f t="shared" si="159"/>
        <v/>
      </c>
    </row>
    <row r="149" spans="1:135" ht="11.25" customHeight="1">
      <c r="A149" s="63" t="s">
        <v>133</v>
      </c>
      <c r="B149" s="63" t="s">
        <v>79</v>
      </c>
      <c r="C149" s="22" t="s">
        <v>254</v>
      </c>
      <c r="D149" s="22" t="s">
        <v>230</v>
      </c>
      <c r="E149" s="78">
        <v>1</v>
      </c>
      <c r="F149" s="84" t="s">
        <v>217</v>
      </c>
      <c r="G149" s="38">
        <v>43013</v>
      </c>
      <c r="H149" s="38"/>
      <c r="I149" s="73">
        <v>0</v>
      </c>
      <c r="L149" s="52">
        <v>1</v>
      </c>
      <c r="M149" s="48" t="s">
        <v>229</v>
      </c>
      <c r="N149" s="88" t="s">
        <v>270</v>
      </c>
      <c r="O149" s="74">
        <f t="shared" si="160"/>
        <v>1</v>
      </c>
      <c r="P149" s="74">
        <f t="shared" si="161"/>
        <v>10</v>
      </c>
      <c r="Q149" s="74">
        <f t="shared" si="162"/>
        <v>2017</v>
      </c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ref="DC149" si="163">IF(Q150=1977,IF($E150=0,"",$E150),"")</f>
        <v/>
      </c>
      <c r="DD149" s="23" t="str">
        <f t="shared" ref="DD149" si="164">IF(Q150=1978,IF($E150=0,"",$E150),"")</f>
        <v/>
      </c>
      <c r="DE149" s="23" t="str">
        <f t="shared" ref="DE149" si="165">IF(Q150=1979,IF($E150=0,"",$E150),"")</f>
        <v/>
      </c>
      <c r="DF149" s="23" t="str">
        <f t="shared" ref="DF149" si="166">IF(Q150=1980,IF($E150=0,"",$E150),"")</f>
        <v/>
      </c>
      <c r="DG149" s="23" t="str">
        <f t="shared" ref="DG149" si="167">IF(Q150=1981,IF($E150=0,"",$E150),"")</f>
        <v/>
      </c>
      <c r="DH149" s="23" t="str">
        <f t="shared" ref="DH149" si="168">IF(Q150=1982,IF($E150=0,"",$E150),"")</f>
        <v/>
      </c>
      <c r="DI149" s="23" t="str">
        <f t="shared" ref="DI149" si="169">IF(Q150=1983,IF($E150=0,"",$E150),"")</f>
        <v/>
      </c>
      <c r="DJ149" s="23" t="str">
        <f t="shared" ref="DJ149" si="170">IF(Q150=1984,IF($E150=0,"",$E150),"")</f>
        <v/>
      </c>
      <c r="DK149" s="23" t="str">
        <f t="shared" ref="DK149" si="171">IF(Q150=1985,IF($E150=0,"",$E150),"")</f>
        <v/>
      </c>
      <c r="DL149" s="23" t="str">
        <f t="shared" ref="DL149" si="172">IF(Q150=1986,IF($E150=0,"",$E150),"")</f>
        <v/>
      </c>
      <c r="DM149" s="23" t="str">
        <f t="shared" ref="DM149" si="173">IF(Q150=1987,IF($E150=0,"",$E150),"")</f>
        <v/>
      </c>
      <c r="DN149" s="23" t="str">
        <f t="shared" ref="DN149" si="174">IF(Q150=1988,IF($E150=0,"",$E150),"")</f>
        <v/>
      </c>
      <c r="DO149" s="23" t="str">
        <f t="shared" ref="DO149" si="175">IF(Q150=1989,IF($E150=0,"",$E150),"")</f>
        <v/>
      </c>
      <c r="DP149" s="23" t="str">
        <f t="shared" ref="DP149" si="176">IF(Q150=1990,IF($E150=0,"",$E150),"")</f>
        <v/>
      </c>
      <c r="DQ149" s="23" t="str">
        <f t="shared" ref="DQ149" si="177">IF(Q150=1991,IF($E150=0,"",$E150),"")</f>
        <v/>
      </c>
      <c r="DR149" s="23" t="str">
        <f t="shared" ref="DR149" si="178">IF(Q150=1992,IF($E150=0,"",$E150),"")</f>
        <v/>
      </c>
      <c r="DS149" s="23" t="str">
        <f t="shared" ref="DS149" si="179">IF(Q150=1993,IF($E150=0,"",$E150),"")</f>
        <v/>
      </c>
      <c r="DT149" s="23" t="str">
        <f t="shared" ref="DT149" si="180">IF(Q150=1994,IF($E150=0,"",$E150),"")</f>
        <v/>
      </c>
      <c r="DU149" s="23" t="str">
        <f t="shared" ref="DU149" si="181">IF(Q150=1995,IF($E150=0,"",$E150),"")</f>
        <v/>
      </c>
      <c r="DV149" s="23" t="str">
        <f t="shared" ref="DV149" si="182">IF(Q150=1996,IF($E150=0,"",$E150),"")</f>
        <v/>
      </c>
      <c r="DW149" s="23" t="str">
        <f t="shared" ref="DW149" si="183">IF(Q150=1997,IF($E150=0,"",$E150),"")</f>
        <v/>
      </c>
      <c r="DX149" s="23" t="str">
        <f t="shared" ref="DX149" si="184">IF(Q150=1998,IF($E150=0,"",$E150),"")</f>
        <v/>
      </c>
      <c r="DY149" s="23" t="str">
        <f t="shared" ref="DY149" si="185">IF(Q150=1999,IF($E150=0,"",$E150),"")</f>
        <v/>
      </c>
      <c r="DZ149" s="23" t="str">
        <f t="shared" ref="DZ149" si="186">IF(Q150=2000,IF($E150=0,"",$E150),"")</f>
        <v/>
      </c>
      <c r="EA149" s="23" t="str">
        <f t="shared" ref="EA149" si="187">IF(Q150=2001,IF($E150=0,"",$E150),"")</f>
        <v/>
      </c>
      <c r="EB149" s="23" t="str">
        <f t="shared" ref="EB149" si="188">IF(Q150=2002,IF($E150=0,"",$E150),"")</f>
        <v/>
      </c>
      <c r="EC149" s="23" t="str">
        <f t="shared" ref="EC149" si="189">IF(Q150=2003,IF($E150=0,"",$E150),"")</f>
        <v/>
      </c>
      <c r="ED149" s="23" t="str">
        <f t="shared" ref="ED149" si="190">IF(Q150=2004,IF($E150=0,"",$E150),"")</f>
        <v/>
      </c>
      <c r="EE149" s="23" t="str">
        <f t="shared" ref="EE149" si="191">IF(Q150=2005,IF($E150=0,"",$E150),"")</f>
        <v/>
      </c>
    </row>
    <row r="150" spans="1:135" ht="11.25" customHeight="1">
      <c r="A150" s="63" t="s">
        <v>133</v>
      </c>
      <c r="B150" s="22" t="s">
        <v>79</v>
      </c>
      <c r="C150" s="22" t="s">
        <v>181</v>
      </c>
      <c r="D150" s="22" t="s">
        <v>231</v>
      </c>
      <c r="E150" s="78">
        <v>1</v>
      </c>
      <c r="F150" s="84" t="s">
        <v>217</v>
      </c>
      <c r="G150" s="38">
        <v>43015</v>
      </c>
      <c r="H150" s="38">
        <v>43017</v>
      </c>
      <c r="I150" s="73">
        <v>0</v>
      </c>
      <c r="L150" s="52">
        <v>1</v>
      </c>
      <c r="M150" s="48" t="s">
        <v>229</v>
      </c>
      <c r="N150" s="88" t="s">
        <v>270</v>
      </c>
      <c r="O150" s="74">
        <f t="shared" si="160"/>
        <v>1</v>
      </c>
      <c r="P150" s="74">
        <f t="shared" si="161"/>
        <v>10</v>
      </c>
      <c r="Q150" s="74">
        <f t="shared" si="162"/>
        <v>2017</v>
      </c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>IF(Q152=1977,IF($E152=0,"",$E152),"")</f>
        <v/>
      </c>
      <c r="DD150" s="23" t="str">
        <f>IF(Q152=1978,IF($E152=0,"",$E152),"")</f>
        <v/>
      </c>
      <c r="DE150" s="23" t="str">
        <f>IF(Q152=1979,IF($E152=0,"",$E152),"")</f>
        <v/>
      </c>
      <c r="DF150" s="23" t="str">
        <f>IF(Q152=1980,IF($E152=0,"",$E152),"")</f>
        <v/>
      </c>
      <c r="DG150" s="23" t="str">
        <f>IF(Q152=1981,IF($E152=0,"",$E152),"")</f>
        <v/>
      </c>
      <c r="DH150" s="23" t="str">
        <f>IF(Q152=1982,IF($E152=0,"",$E152),"")</f>
        <v/>
      </c>
      <c r="DI150" s="23" t="str">
        <f>IF(Q152=1983,IF($E152=0,"",$E152),"")</f>
        <v/>
      </c>
      <c r="DJ150" s="23" t="str">
        <f>IF(Q152=1984,IF($E152=0,"",$E152),"")</f>
        <v/>
      </c>
      <c r="DK150" s="23" t="str">
        <f>IF(Q152=1985,IF($E152=0,"",$E152),"")</f>
        <v/>
      </c>
      <c r="DL150" s="23" t="str">
        <f>IF(Q152=1986,IF($E152=0,"",$E152),"")</f>
        <v/>
      </c>
      <c r="DM150" s="23" t="str">
        <f>IF(Q152=1987,IF($E152=0,"",$E152),"")</f>
        <v/>
      </c>
      <c r="DN150" s="23" t="str">
        <f>IF(Q152=1988,IF($E152=0,"",$E152),"")</f>
        <v/>
      </c>
      <c r="DO150" s="23" t="str">
        <f>IF(Q152=1989,IF($E152=0,"",$E152),"")</f>
        <v/>
      </c>
      <c r="DP150" s="23" t="str">
        <f>IF(Q152=1990,IF($E152=0,"",$E152),"")</f>
        <v/>
      </c>
      <c r="DQ150" s="23" t="str">
        <f>IF(Q152=1991,IF($E152=0,"",$E152),"")</f>
        <v/>
      </c>
      <c r="DR150" s="23" t="str">
        <f>IF(Q152=1992,IF($E152=0,"",$E152),"")</f>
        <v/>
      </c>
      <c r="DS150" s="23" t="str">
        <f>IF(Q152=1993,IF($E152=0,"",$E152),"")</f>
        <v/>
      </c>
      <c r="DT150" s="23" t="str">
        <f>IF(Q152=1994,IF($E152=0,"",$E152),"")</f>
        <v/>
      </c>
      <c r="DU150" s="23" t="str">
        <f>IF(Q152=1995,IF($E152=0,"",$E152),"")</f>
        <v/>
      </c>
      <c r="DV150" s="23" t="str">
        <f>IF(Q152=1996,IF($E152=0,"",$E152),"")</f>
        <v/>
      </c>
      <c r="DW150" s="23" t="str">
        <f>IF(Q152=1997,IF($E152=0,"",$E152),"")</f>
        <v/>
      </c>
      <c r="DX150" s="23" t="str">
        <f>IF(Q152=1998,IF($E152=0,"",$E152),"")</f>
        <v/>
      </c>
      <c r="DY150" s="23" t="str">
        <f>IF(Q152=1999,IF($E152=0,"",$E152),"")</f>
        <v/>
      </c>
      <c r="DZ150" s="23" t="str">
        <f>IF(Q152=2000,IF($E152=0,"",$E152),"")</f>
        <v/>
      </c>
      <c r="EA150" s="23" t="str">
        <f>IF(Q152=2001,IF($E152=0,"",$E152),"")</f>
        <v/>
      </c>
      <c r="EB150" s="23" t="str">
        <f>IF(Q152=2002,IF($E152=0,"",$E152),"")</f>
        <v/>
      </c>
      <c r="EC150" s="23" t="str">
        <f>IF(Q152=2003,IF($E152=0,"",$E152),"")</f>
        <v/>
      </c>
      <c r="ED150" s="23" t="str">
        <f>IF(Q152=2004,IF($E152=0,"",$E152),"")</f>
        <v/>
      </c>
      <c r="EE150" s="23" t="str">
        <f>IF(Q152=2005,IF($E152=0,"",$E152),"")</f>
        <v/>
      </c>
    </row>
    <row r="151" spans="1:135" ht="11.25" customHeight="1">
      <c r="A151" s="22" t="s">
        <v>133</v>
      </c>
      <c r="B151" s="22" t="s">
        <v>81</v>
      </c>
      <c r="C151" s="22" t="s">
        <v>201</v>
      </c>
      <c r="D151" s="22" t="s">
        <v>166</v>
      </c>
      <c r="E151" s="78">
        <v>1</v>
      </c>
      <c r="F151" s="84" t="s">
        <v>147</v>
      </c>
      <c r="G151" s="38">
        <v>43327</v>
      </c>
      <c r="H151" s="38">
        <v>43335</v>
      </c>
      <c r="I151" s="73">
        <v>0</v>
      </c>
      <c r="L151" s="52">
        <v>1</v>
      </c>
      <c r="M151" s="48" t="s">
        <v>232</v>
      </c>
      <c r="N151" s="88" t="s">
        <v>271</v>
      </c>
      <c r="O151" s="74">
        <f t="shared" ref="O151:O179" si="192">IF(DAY(G151)&lt;=10,1,IF(DAY(G151)&gt;20,3,2))</f>
        <v>2</v>
      </c>
      <c r="P151" s="74">
        <f t="shared" ref="P151:P179" si="193">MONTH(G151)</f>
        <v>8</v>
      </c>
      <c r="Q151" s="74">
        <f t="shared" ref="Q151:Q179" si="194">YEAR(G151)</f>
        <v>2018</v>
      </c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</row>
    <row r="152" spans="1:135" ht="11.25" customHeight="1">
      <c r="A152" s="22" t="s">
        <v>133</v>
      </c>
      <c r="B152" s="63" t="s">
        <v>79</v>
      </c>
      <c r="C152" s="22" t="s">
        <v>181</v>
      </c>
      <c r="D152" s="22" t="s">
        <v>231</v>
      </c>
      <c r="E152" s="77">
        <v>1</v>
      </c>
      <c r="F152" s="83" t="s">
        <v>147</v>
      </c>
      <c r="G152" s="64">
        <v>43361</v>
      </c>
      <c r="H152" s="64"/>
      <c r="I152" s="65">
        <v>0</v>
      </c>
      <c r="J152" s="66"/>
      <c r="K152" s="66"/>
      <c r="L152" s="67">
        <v>1</v>
      </c>
      <c r="M152" s="68" t="s">
        <v>232</v>
      </c>
      <c r="N152" s="88" t="s">
        <v>271</v>
      </c>
      <c r="O152" s="69">
        <f t="shared" si="192"/>
        <v>2</v>
      </c>
      <c r="P152" s="69">
        <f t="shared" si="193"/>
        <v>9</v>
      </c>
      <c r="Q152" s="69">
        <f t="shared" si="194"/>
        <v>2018</v>
      </c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e">
        <f>IF(#REF!=1977,IF($E153=0,"",$E153),"")</f>
        <v>#REF!</v>
      </c>
      <c r="DD152" s="23" t="e">
        <f>IF(#REF!=1978,IF($E153=0,"",$E153),"")</f>
        <v>#REF!</v>
      </c>
      <c r="DE152" s="23" t="e">
        <f>IF(#REF!=1979,IF($E153=0,"",$E153),"")</f>
        <v>#REF!</v>
      </c>
      <c r="DF152" s="23" t="e">
        <f>IF(#REF!=1980,IF($E153=0,"",$E153),"")</f>
        <v>#REF!</v>
      </c>
      <c r="DG152" s="23" t="e">
        <f>IF(#REF!=1981,IF($E153=0,"",$E153),"")</f>
        <v>#REF!</v>
      </c>
      <c r="DH152" s="23" t="e">
        <f>IF(#REF!=1982,IF($E153=0,"",$E153),"")</f>
        <v>#REF!</v>
      </c>
      <c r="DI152" s="23" t="e">
        <f>IF(#REF!=1983,IF($E153=0,"",$E153),"")</f>
        <v>#REF!</v>
      </c>
      <c r="DJ152" s="23" t="e">
        <f>IF(#REF!=1984,IF($E153=0,"",$E153),"")</f>
        <v>#REF!</v>
      </c>
      <c r="DK152" s="23" t="e">
        <f>IF(#REF!=1985,IF($E153=0,"",$E153),"")</f>
        <v>#REF!</v>
      </c>
      <c r="DL152" s="23" t="e">
        <f>IF(#REF!=1986,IF($E153=0,"",$E153),"")</f>
        <v>#REF!</v>
      </c>
      <c r="DM152" s="23" t="e">
        <f>IF(#REF!=1987,IF($E153=0,"",$E153),"")</f>
        <v>#REF!</v>
      </c>
      <c r="DN152" s="23" t="e">
        <f>IF(#REF!=1988,IF($E153=0,"",$E153),"")</f>
        <v>#REF!</v>
      </c>
      <c r="DO152" s="23" t="e">
        <f>IF(#REF!=1989,IF($E153=0,"",$E153),"")</f>
        <v>#REF!</v>
      </c>
      <c r="DP152" s="23" t="e">
        <f>IF(#REF!=1990,IF($E153=0,"",$E153),"")</f>
        <v>#REF!</v>
      </c>
      <c r="DQ152" s="23" t="e">
        <f>IF(#REF!=1991,IF($E153=0,"",$E153),"")</f>
        <v>#REF!</v>
      </c>
      <c r="DR152" s="23" t="e">
        <f>IF(#REF!=1992,IF($E153=0,"",$E153),"")</f>
        <v>#REF!</v>
      </c>
      <c r="DS152" s="23" t="e">
        <f>IF(#REF!=1993,IF($E153=0,"",$E153),"")</f>
        <v>#REF!</v>
      </c>
      <c r="DT152" s="23" t="e">
        <f>IF(#REF!=1994,IF($E153=0,"",$E153),"")</f>
        <v>#REF!</v>
      </c>
      <c r="DU152" s="23" t="e">
        <f>IF(#REF!=1995,IF($E153=0,"",$E153),"")</f>
        <v>#REF!</v>
      </c>
      <c r="DV152" s="23" t="e">
        <f>IF(#REF!=1996,IF($E153=0,"",$E153),"")</f>
        <v>#REF!</v>
      </c>
      <c r="DW152" s="23" t="e">
        <f>IF(#REF!=1997,IF($E153=0,"",$E153),"")</f>
        <v>#REF!</v>
      </c>
      <c r="DX152" s="23" t="e">
        <f>IF(#REF!=1998,IF($E153=0,"",$E153),"")</f>
        <v>#REF!</v>
      </c>
      <c r="DY152" s="23" t="e">
        <f>IF(#REF!=1999,IF($E153=0,"",$E153),"")</f>
        <v>#REF!</v>
      </c>
      <c r="DZ152" s="23" t="e">
        <f>IF(#REF!=2000,IF($E153=0,"",$E153),"")</f>
        <v>#REF!</v>
      </c>
      <c r="EA152" s="23" t="e">
        <f>IF(#REF!=2001,IF($E153=0,"",$E153),"")</f>
        <v>#REF!</v>
      </c>
      <c r="EB152" s="23" t="e">
        <f>IF(#REF!=2002,IF($E153=0,"",$E153),"")</f>
        <v>#REF!</v>
      </c>
      <c r="EC152" s="23" t="e">
        <f>IF(#REF!=2003,IF($E153=0,"",$E153),"")</f>
        <v>#REF!</v>
      </c>
      <c r="ED152" s="23" t="e">
        <f>IF(#REF!=2004,IF($E153=0,"",$E153),"")</f>
        <v>#REF!</v>
      </c>
      <c r="EE152" s="23" t="e">
        <f>IF(#REF!=2005,IF($E153=0,"",$E153),"")</f>
        <v>#REF!</v>
      </c>
    </row>
    <row r="153" spans="1:135" ht="11.25" customHeight="1">
      <c r="A153" s="63" t="s">
        <v>133</v>
      </c>
      <c r="B153" s="63" t="s">
        <v>81</v>
      </c>
      <c r="C153" s="22" t="s">
        <v>201</v>
      </c>
      <c r="D153" s="22" t="s">
        <v>166</v>
      </c>
      <c r="E153" s="77">
        <v>1</v>
      </c>
      <c r="F153" s="83" t="s">
        <v>217</v>
      </c>
      <c r="G153" s="64">
        <v>43387</v>
      </c>
      <c r="H153" s="64"/>
      <c r="I153" s="65">
        <v>0</v>
      </c>
      <c r="J153" s="66"/>
      <c r="K153" s="66"/>
      <c r="L153" s="67">
        <v>1</v>
      </c>
      <c r="M153" s="68" t="s">
        <v>232</v>
      </c>
      <c r="N153" s="88" t="s">
        <v>271</v>
      </c>
      <c r="O153" s="69">
        <f t="shared" si="192"/>
        <v>2</v>
      </c>
      <c r="P153" s="69">
        <f t="shared" si="193"/>
        <v>10</v>
      </c>
      <c r="Q153" s="69">
        <f t="shared" si="194"/>
        <v>2018</v>
      </c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</row>
    <row r="154" spans="1:135" ht="11.25" customHeight="1">
      <c r="A154" s="63" t="s">
        <v>133</v>
      </c>
      <c r="B154" s="22" t="s">
        <v>66</v>
      </c>
      <c r="C154" s="93" t="s">
        <v>282</v>
      </c>
      <c r="D154" s="93" t="s">
        <v>208</v>
      </c>
      <c r="E154" s="96">
        <v>2</v>
      </c>
      <c r="F154" s="93" t="s">
        <v>217</v>
      </c>
      <c r="G154" s="64">
        <v>43750</v>
      </c>
      <c r="H154" s="64">
        <v>43751</v>
      </c>
      <c r="I154" s="65">
        <v>0</v>
      </c>
      <c r="J154" s="66"/>
      <c r="K154" s="66"/>
      <c r="L154" s="67">
        <v>1</v>
      </c>
      <c r="M154" s="48" t="s">
        <v>281</v>
      </c>
      <c r="N154" s="92" t="s">
        <v>279</v>
      </c>
      <c r="O154" s="69">
        <f t="shared" si="192"/>
        <v>2</v>
      </c>
      <c r="P154" s="69">
        <f t="shared" si="193"/>
        <v>10</v>
      </c>
      <c r="Q154" s="69">
        <f t="shared" si="194"/>
        <v>2019</v>
      </c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</row>
    <row r="155" spans="1:135" ht="11.25" customHeight="1">
      <c r="A155" s="63" t="s">
        <v>133</v>
      </c>
      <c r="B155" s="22" t="s">
        <v>67</v>
      </c>
      <c r="C155" s="93" t="s">
        <v>283</v>
      </c>
      <c r="D155" s="93"/>
      <c r="E155" s="96">
        <v>2</v>
      </c>
      <c r="F155" s="93"/>
      <c r="G155" s="64">
        <v>43754</v>
      </c>
      <c r="H155" s="64">
        <v>43762</v>
      </c>
      <c r="I155" s="65">
        <v>0</v>
      </c>
      <c r="J155" s="66"/>
      <c r="K155" s="66"/>
      <c r="L155" s="67">
        <v>1</v>
      </c>
      <c r="M155" s="48" t="s">
        <v>281</v>
      </c>
      <c r="N155" s="88" t="s">
        <v>279</v>
      </c>
      <c r="O155" s="69">
        <f t="shared" si="192"/>
        <v>2</v>
      </c>
      <c r="P155" s="69">
        <f t="shared" si="193"/>
        <v>10</v>
      </c>
      <c r="Q155" s="69">
        <f t="shared" si="194"/>
        <v>2019</v>
      </c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</row>
    <row r="156" spans="1:135" ht="11.25" customHeight="1">
      <c r="A156" s="63" t="s">
        <v>133</v>
      </c>
      <c r="B156" s="22" t="s">
        <v>77</v>
      </c>
      <c r="C156" s="94" t="s">
        <v>155</v>
      </c>
      <c r="D156" s="94"/>
      <c r="E156" s="96">
        <v>2</v>
      </c>
      <c r="F156" s="94" t="s">
        <v>147</v>
      </c>
      <c r="G156" s="64">
        <v>43663</v>
      </c>
      <c r="H156" s="64">
        <v>43664</v>
      </c>
      <c r="I156" s="65">
        <v>0</v>
      </c>
      <c r="J156" s="66"/>
      <c r="K156" s="66"/>
      <c r="L156" s="67">
        <v>1</v>
      </c>
      <c r="M156" s="48" t="s">
        <v>281</v>
      </c>
      <c r="N156" s="92" t="s">
        <v>279</v>
      </c>
      <c r="O156" s="69">
        <f t="shared" ref="O156:O165" si="195">IF(DAY(G156)&lt;=10,1,IF(DAY(G156)&gt;20,3,2))</f>
        <v>2</v>
      </c>
      <c r="P156" s="69">
        <f t="shared" ref="P156:P165" si="196">MONTH(G156)</f>
        <v>7</v>
      </c>
      <c r="Q156" s="69">
        <f t="shared" ref="Q156:Q165" si="197">YEAR(G156)</f>
        <v>2019</v>
      </c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</row>
    <row r="157" spans="1:135" ht="11.25" customHeight="1">
      <c r="A157" s="63" t="s">
        <v>133</v>
      </c>
      <c r="B157" s="22" t="s">
        <v>75</v>
      </c>
      <c r="C157" s="42" t="s">
        <v>148</v>
      </c>
      <c r="D157" s="93"/>
      <c r="E157" s="96">
        <v>1</v>
      </c>
      <c r="F157" s="93" t="s">
        <v>147</v>
      </c>
      <c r="G157" s="64">
        <v>43679</v>
      </c>
      <c r="H157" s="64"/>
      <c r="I157" s="65">
        <v>0</v>
      </c>
      <c r="J157" s="66"/>
      <c r="K157" s="66"/>
      <c r="L157" s="67">
        <v>1</v>
      </c>
      <c r="M157" s="48" t="s">
        <v>281</v>
      </c>
      <c r="N157" s="88" t="s">
        <v>280</v>
      </c>
      <c r="O157" s="69">
        <f t="shared" si="195"/>
        <v>1</v>
      </c>
      <c r="P157" s="69">
        <f t="shared" si="196"/>
        <v>8</v>
      </c>
      <c r="Q157" s="69">
        <f t="shared" si="197"/>
        <v>2019</v>
      </c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</row>
    <row r="158" spans="1:135" ht="11.25" customHeight="1">
      <c r="A158" s="63" t="s">
        <v>133</v>
      </c>
      <c r="B158" s="22" t="s">
        <v>71</v>
      </c>
      <c r="C158" s="93" t="s">
        <v>284</v>
      </c>
      <c r="D158" s="93" t="s">
        <v>300</v>
      </c>
      <c r="E158" s="96">
        <v>1</v>
      </c>
      <c r="F158" s="93"/>
      <c r="G158" s="64">
        <v>43681</v>
      </c>
      <c r="H158" s="64"/>
      <c r="I158" s="65">
        <v>0</v>
      </c>
      <c r="J158" s="66"/>
      <c r="K158" s="66"/>
      <c r="L158" s="67">
        <v>1</v>
      </c>
      <c r="M158" s="48" t="s">
        <v>281</v>
      </c>
      <c r="N158" s="88" t="s">
        <v>280</v>
      </c>
      <c r="O158" s="69">
        <f t="shared" si="195"/>
        <v>1</v>
      </c>
      <c r="P158" s="69">
        <f t="shared" si="196"/>
        <v>8</v>
      </c>
      <c r="Q158" s="69">
        <f t="shared" si="197"/>
        <v>2019</v>
      </c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</row>
    <row r="159" spans="1:135" ht="11.25" customHeight="1">
      <c r="A159" s="63" t="s">
        <v>133</v>
      </c>
      <c r="B159" s="22" t="s">
        <v>79</v>
      </c>
      <c r="C159" s="94" t="s">
        <v>286</v>
      </c>
      <c r="D159" s="94"/>
      <c r="E159" s="96">
        <v>1</v>
      </c>
      <c r="F159" s="94" t="s">
        <v>305</v>
      </c>
      <c r="G159" s="64">
        <v>43668</v>
      </c>
      <c r="H159" s="64">
        <v>43669</v>
      </c>
      <c r="I159" s="65">
        <v>0</v>
      </c>
      <c r="J159" s="66"/>
      <c r="K159" s="66"/>
      <c r="L159" s="52">
        <v>1</v>
      </c>
      <c r="M159" s="48" t="s">
        <v>281</v>
      </c>
      <c r="N159" s="88" t="s">
        <v>280</v>
      </c>
      <c r="O159" s="69">
        <f t="shared" si="195"/>
        <v>3</v>
      </c>
      <c r="P159" s="69">
        <f t="shared" si="196"/>
        <v>7</v>
      </c>
      <c r="Q159" s="69">
        <f t="shared" si="197"/>
        <v>2019</v>
      </c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</row>
    <row r="160" spans="1:135" ht="11.25" customHeight="1">
      <c r="A160" s="63" t="s">
        <v>133</v>
      </c>
      <c r="B160" s="22" t="s">
        <v>79</v>
      </c>
      <c r="C160" s="94" t="s">
        <v>287</v>
      </c>
      <c r="D160" s="94" t="s">
        <v>301</v>
      </c>
      <c r="E160" s="96">
        <v>1</v>
      </c>
      <c r="F160" s="94" t="s">
        <v>305</v>
      </c>
      <c r="G160" s="64">
        <v>43713</v>
      </c>
      <c r="H160" s="64">
        <v>43714</v>
      </c>
      <c r="I160" s="65">
        <v>0</v>
      </c>
      <c r="J160" s="66"/>
      <c r="K160" s="66"/>
      <c r="L160" s="67">
        <v>1</v>
      </c>
      <c r="M160" s="48" t="s">
        <v>281</v>
      </c>
      <c r="N160" s="92" t="s">
        <v>279</v>
      </c>
      <c r="O160" s="69">
        <f t="shared" si="195"/>
        <v>1</v>
      </c>
      <c r="P160" s="69">
        <f t="shared" si="196"/>
        <v>9</v>
      </c>
      <c r="Q160" s="69">
        <f t="shared" si="197"/>
        <v>2019</v>
      </c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</row>
    <row r="161" spans="1:54" ht="11.25" customHeight="1">
      <c r="A161" s="63" t="s">
        <v>133</v>
      </c>
      <c r="B161" s="22" t="s">
        <v>77</v>
      </c>
      <c r="C161" s="94" t="s">
        <v>155</v>
      </c>
      <c r="D161" s="94"/>
      <c r="E161" s="96">
        <v>1</v>
      </c>
      <c r="F161" s="94" t="s">
        <v>306</v>
      </c>
      <c r="G161" s="64">
        <v>43714</v>
      </c>
      <c r="H161" s="64">
        <v>43718</v>
      </c>
      <c r="I161" s="65">
        <v>0</v>
      </c>
      <c r="J161" s="66"/>
      <c r="K161" s="66"/>
      <c r="L161" s="52">
        <v>1</v>
      </c>
      <c r="M161" s="48" t="s">
        <v>281</v>
      </c>
      <c r="N161" s="88" t="s">
        <v>279</v>
      </c>
      <c r="O161" s="69">
        <f t="shared" si="195"/>
        <v>1</v>
      </c>
      <c r="P161" s="69">
        <f t="shared" si="196"/>
        <v>9</v>
      </c>
      <c r="Q161" s="69">
        <f t="shared" si="197"/>
        <v>2019</v>
      </c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</row>
    <row r="162" spans="1:54" ht="11.25" customHeight="1">
      <c r="A162" s="63" t="s">
        <v>133</v>
      </c>
      <c r="B162" s="22" t="s">
        <v>79</v>
      </c>
      <c r="C162" s="94" t="s">
        <v>288</v>
      </c>
      <c r="D162" s="94" t="s">
        <v>302</v>
      </c>
      <c r="E162" s="96">
        <v>1</v>
      </c>
      <c r="F162" s="94" t="s">
        <v>305</v>
      </c>
      <c r="G162" s="64">
        <v>43724</v>
      </c>
      <c r="H162" s="64">
        <v>43725</v>
      </c>
      <c r="I162" s="65">
        <v>0</v>
      </c>
      <c r="J162" s="66"/>
      <c r="K162" s="66"/>
      <c r="L162" s="67">
        <v>1</v>
      </c>
      <c r="M162" s="48" t="s">
        <v>281</v>
      </c>
      <c r="N162" s="88" t="s">
        <v>279</v>
      </c>
      <c r="O162" s="69">
        <f t="shared" si="195"/>
        <v>2</v>
      </c>
      <c r="P162" s="69">
        <f t="shared" si="196"/>
        <v>9</v>
      </c>
      <c r="Q162" s="69">
        <f t="shared" si="197"/>
        <v>2019</v>
      </c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</row>
    <row r="163" spans="1:54" ht="11.25" customHeight="1">
      <c r="A163" s="22" t="s">
        <v>133</v>
      </c>
      <c r="B163" s="22" t="s">
        <v>81</v>
      </c>
      <c r="C163" s="94" t="s">
        <v>297</v>
      </c>
      <c r="D163" s="94" t="s">
        <v>166</v>
      </c>
      <c r="E163" s="96">
        <v>1</v>
      </c>
      <c r="F163" s="94" t="s">
        <v>147</v>
      </c>
      <c r="G163" s="64">
        <v>43724</v>
      </c>
      <c r="H163" s="64"/>
      <c r="I163" s="65">
        <v>0</v>
      </c>
      <c r="J163" s="66"/>
      <c r="K163" s="66"/>
      <c r="L163" s="67">
        <v>1</v>
      </c>
      <c r="M163" s="48" t="s">
        <v>281</v>
      </c>
      <c r="N163" s="88" t="s">
        <v>280</v>
      </c>
      <c r="O163" s="69">
        <f t="shared" si="195"/>
        <v>2</v>
      </c>
      <c r="P163" s="69">
        <f t="shared" si="196"/>
        <v>9</v>
      </c>
      <c r="Q163" s="69">
        <f t="shared" si="197"/>
        <v>2019</v>
      </c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</row>
    <row r="164" spans="1:54" ht="11.25" customHeight="1">
      <c r="A164" s="22" t="s">
        <v>133</v>
      </c>
      <c r="B164" s="22" t="s">
        <v>79</v>
      </c>
      <c r="C164" s="94" t="s">
        <v>289</v>
      </c>
      <c r="D164" s="94" t="s">
        <v>301</v>
      </c>
      <c r="E164" s="96">
        <v>1</v>
      </c>
      <c r="F164" s="94" t="s">
        <v>305</v>
      </c>
      <c r="G164" s="64">
        <v>43725</v>
      </c>
      <c r="H164" s="64">
        <v>43726</v>
      </c>
      <c r="I164" s="65">
        <v>0</v>
      </c>
      <c r="J164" s="66"/>
      <c r="K164" s="66"/>
      <c r="L164" s="67">
        <v>1</v>
      </c>
      <c r="M164" s="48" t="s">
        <v>281</v>
      </c>
      <c r="N164" s="88" t="s">
        <v>280</v>
      </c>
      <c r="O164" s="69">
        <f t="shared" si="195"/>
        <v>2</v>
      </c>
      <c r="P164" s="69">
        <f t="shared" si="196"/>
        <v>9</v>
      </c>
      <c r="Q164" s="69">
        <f t="shared" si="197"/>
        <v>2019</v>
      </c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</row>
    <row r="165" spans="1:54" ht="11.25" customHeight="1">
      <c r="A165" s="22" t="s">
        <v>133</v>
      </c>
      <c r="B165" s="22" t="s">
        <v>79</v>
      </c>
      <c r="C165" s="94" t="s">
        <v>290</v>
      </c>
      <c r="D165" s="94" t="s">
        <v>303</v>
      </c>
      <c r="E165" s="96">
        <v>1</v>
      </c>
      <c r="F165" s="95" t="s">
        <v>217</v>
      </c>
      <c r="G165" s="64">
        <v>43728</v>
      </c>
      <c r="H165" s="64"/>
      <c r="I165" s="65">
        <v>0</v>
      </c>
      <c r="J165" s="66"/>
      <c r="K165" s="66"/>
      <c r="L165" s="67">
        <v>1</v>
      </c>
      <c r="M165" s="48" t="s">
        <v>281</v>
      </c>
      <c r="N165" s="88" t="s">
        <v>280</v>
      </c>
      <c r="O165" s="69">
        <f t="shared" si="195"/>
        <v>2</v>
      </c>
      <c r="P165" s="69">
        <f t="shared" si="196"/>
        <v>9</v>
      </c>
      <c r="Q165" s="69">
        <f t="shared" si="197"/>
        <v>2019</v>
      </c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</row>
    <row r="166" spans="1:54" ht="11.25" customHeight="1">
      <c r="A166" s="63" t="s">
        <v>133</v>
      </c>
      <c r="B166" s="22" t="s">
        <v>79</v>
      </c>
      <c r="C166" s="94" t="s">
        <v>291</v>
      </c>
      <c r="D166" s="94" t="s">
        <v>159</v>
      </c>
      <c r="E166" s="96">
        <v>1</v>
      </c>
      <c r="F166" s="95" t="s">
        <v>305</v>
      </c>
      <c r="G166" s="64">
        <v>43729</v>
      </c>
      <c r="H166" s="64"/>
      <c r="I166" s="65">
        <v>0</v>
      </c>
      <c r="J166" s="66"/>
      <c r="K166" s="66"/>
      <c r="L166" s="67">
        <v>1</v>
      </c>
      <c r="M166" s="48" t="s">
        <v>281</v>
      </c>
      <c r="N166" s="92" t="s">
        <v>279</v>
      </c>
      <c r="O166" s="69">
        <f t="shared" si="192"/>
        <v>3</v>
      </c>
      <c r="P166" s="69">
        <f t="shared" si="193"/>
        <v>9</v>
      </c>
      <c r="Q166" s="69">
        <f t="shared" si="194"/>
        <v>2019</v>
      </c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</row>
    <row r="167" spans="1:54" ht="11.25" customHeight="1">
      <c r="A167" s="63" t="s">
        <v>133</v>
      </c>
      <c r="B167" s="22" t="s">
        <v>82</v>
      </c>
      <c r="C167" s="94" t="s">
        <v>299</v>
      </c>
      <c r="D167" s="94"/>
      <c r="E167" s="96">
        <v>1</v>
      </c>
      <c r="F167" s="94" t="s">
        <v>217</v>
      </c>
      <c r="G167" s="64">
        <v>43737</v>
      </c>
      <c r="H167" s="64">
        <v>43738</v>
      </c>
      <c r="I167" s="65">
        <v>0</v>
      </c>
      <c r="J167" s="66"/>
      <c r="K167" s="66"/>
      <c r="L167" s="52">
        <v>1</v>
      </c>
      <c r="M167" s="48" t="s">
        <v>281</v>
      </c>
      <c r="N167" s="88" t="s">
        <v>279</v>
      </c>
      <c r="O167" s="69">
        <f>IF(DAY(G167)&lt;=10,1,IF(DAY(G167)&gt;20,3,2))</f>
        <v>3</v>
      </c>
      <c r="P167" s="69">
        <f>MONTH(G167)</f>
        <v>9</v>
      </c>
      <c r="Q167" s="69">
        <f>YEAR(G167)</f>
        <v>2019</v>
      </c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</row>
    <row r="168" spans="1:54" ht="11.25" customHeight="1">
      <c r="A168" s="22" t="s">
        <v>133</v>
      </c>
      <c r="B168" s="22" t="s">
        <v>81</v>
      </c>
      <c r="C168" s="94" t="s">
        <v>298</v>
      </c>
      <c r="D168" s="94" t="s">
        <v>199</v>
      </c>
      <c r="E168" s="96">
        <v>1</v>
      </c>
      <c r="F168" s="94" t="s">
        <v>217</v>
      </c>
      <c r="G168" s="64">
        <v>43748</v>
      </c>
      <c r="H168" s="64">
        <v>43757</v>
      </c>
      <c r="I168" s="65">
        <v>0</v>
      </c>
      <c r="J168" s="66"/>
      <c r="K168" s="66"/>
      <c r="L168" s="67">
        <v>1</v>
      </c>
      <c r="M168" s="48" t="s">
        <v>281</v>
      </c>
      <c r="N168" s="92" t="s">
        <v>279</v>
      </c>
      <c r="O168" s="69">
        <f>IF(DAY(G168)&lt;=10,1,IF(DAY(G168)&gt;20,3,2))</f>
        <v>1</v>
      </c>
      <c r="P168" s="69">
        <f>MONTH(G168)</f>
        <v>10</v>
      </c>
      <c r="Q168" s="69">
        <f>YEAR(G168)</f>
        <v>2019</v>
      </c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</row>
    <row r="169" spans="1:54" ht="11.25" customHeight="1">
      <c r="A169" s="63" t="s">
        <v>133</v>
      </c>
      <c r="B169" s="22" t="s">
        <v>79</v>
      </c>
      <c r="C169" s="94" t="s">
        <v>292</v>
      </c>
      <c r="D169" s="94" t="s">
        <v>301</v>
      </c>
      <c r="E169" s="96">
        <v>11</v>
      </c>
      <c r="F169" s="94" t="s">
        <v>217</v>
      </c>
      <c r="G169" s="64">
        <v>43750</v>
      </c>
      <c r="H169" s="64">
        <v>43779</v>
      </c>
      <c r="I169" s="65">
        <v>0</v>
      </c>
      <c r="J169" s="66"/>
      <c r="K169" s="66"/>
      <c r="L169" s="67">
        <v>1</v>
      </c>
      <c r="M169" s="48" t="s">
        <v>281</v>
      </c>
      <c r="N169" s="88" t="s">
        <v>279</v>
      </c>
      <c r="O169" s="69">
        <f t="shared" si="192"/>
        <v>2</v>
      </c>
      <c r="P169" s="69">
        <f t="shared" si="193"/>
        <v>10</v>
      </c>
      <c r="Q169" s="69">
        <f t="shared" si="194"/>
        <v>2019</v>
      </c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</row>
    <row r="170" spans="1:54" ht="11.25" customHeight="1">
      <c r="A170" s="63" t="s">
        <v>133</v>
      </c>
      <c r="B170" s="22" t="s">
        <v>79</v>
      </c>
      <c r="C170" s="94" t="s">
        <v>293</v>
      </c>
      <c r="D170" s="94" t="s">
        <v>304</v>
      </c>
      <c r="E170" s="96">
        <v>2</v>
      </c>
      <c r="F170" s="94" t="s">
        <v>217</v>
      </c>
      <c r="G170" s="64">
        <v>43751</v>
      </c>
      <c r="H170" s="64"/>
      <c r="I170" s="65">
        <v>0</v>
      </c>
      <c r="J170" s="66"/>
      <c r="K170" s="66"/>
      <c r="L170" s="67">
        <v>1</v>
      </c>
      <c r="M170" s="48" t="s">
        <v>281</v>
      </c>
      <c r="N170" s="88" t="s">
        <v>280</v>
      </c>
      <c r="O170" s="69">
        <f t="shared" si="192"/>
        <v>2</v>
      </c>
      <c r="P170" s="69">
        <f t="shared" si="193"/>
        <v>10</v>
      </c>
      <c r="Q170" s="69">
        <f t="shared" si="194"/>
        <v>2019</v>
      </c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</row>
    <row r="171" spans="1:54" ht="11.25" customHeight="1">
      <c r="A171" s="63" t="s">
        <v>133</v>
      </c>
      <c r="B171" s="22" t="s">
        <v>77</v>
      </c>
      <c r="C171" s="94" t="s">
        <v>285</v>
      </c>
      <c r="D171" s="94"/>
      <c r="E171" s="96">
        <v>2</v>
      </c>
      <c r="F171" s="94" t="s">
        <v>217</v>
      </c>
      <c r="G171" s="64">
        <v>43752</v>
      </c>
      <c r="H171" s="64">
        <v>43759</v>
      </c>
      <c r="I171" s="65">
        <v>0</v>
      </c>
      <c r="J171" s="66" t="s">
        <v>307</v>
      </c>
      <c r="K171" s="66"/>
      <c r="L171" s="52">
        <v>1</v>
      </c>
      <c r="M171" s="48" t="s">
        <v>281</v>
      </c>
      <c r="N171" s="88" t="s">
        <v>280</v>
      </c>
      <c r="O171" s="69">
        <f>IF(DAY(G171)&lt;=10,1,IF(DAY(G171)&gt;20,3,2))</f>
        <v>2</v>
      </c>
      <c r="P171" s="69">
        <f>MONTH(G171)</f>
        <v>10</v>
      </c>
      <c r="Q171" s="69">
        <f>YEAR(G171)</f>
        <v>2019</v>
      </c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</row>
    <row r="172" spans="1:54" ht="11.25" customHeight="1">
      <c r="A172" s="63" t="s">
        <v>133</v>
      </c>
      <c r="B172" s="22" t="s">
        <v>79</v>
      </c>
      <c r="C172" s="94" t="s">
        <v>292</v>
      </c>
      <c r="D172" s="94" t="s">
        <v>301</v>
      </c>
      <c r="E172" s="96">
        <v>7</v>
      </c>
      <c r="F172" s="94" t="s">
        <v>217</v>
      </c>
      <c r="G172" s="64">
        <v>43753</v>
      </c>
      <c r="H172" s="64"/>
      <c r="I172" s="65">
        <v>0</v>
      </c>
      <c r="J172" s="66"/>
      <c r="K172" s="66"/>
      <c r="L172" s="52">
        <v>1</v>
      </c>
      <c r="M172" s="48" t="s">
        <v>281</v>
      </c>
      <c r="N172" s="88" t="s">
        <v>280</v>
      </c>
      <c r="O172" s="69">
        <f t="shared" si="192"/>
        <v>2</v>
      </c>
      <c r="P172" s="69">
        <f t="shared" si="193"/>
        <v>10</v>
      </c>
      <c r="Q172" s="69">
        <f t="shared" si="194"/>
        <v>2019</v>
      </c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</row>
    <row r="173" spans="1:54" ht="11.25" customHeight="1">
      <c r="A173" s="63" t="s">
        <v>133</v>
      </c>
      <c r="B173" s="22" t="s">
        <v>79</v>
      </c>
      <c r="C173" s="94" t="s">
        <v>294</v>
      </c>
      <c r="D173" s="94" t="s">
        <v>301</v>
      </c>
      <c r="E173" s="96">
        <v>2</v>
      </c>
      <c r="F173" s="94" t="s">
        <v>217</v>
      </c>
      <c r="G173" s="64">
        <v>43757</v>
      </c>
      <c r="H173" s="64"/>
      <c r="I173" s="65">
        <v>0</v>
      </c>
      <c r="J173" s="66"/>
      <c r="K173" s="66"/>
      <c r="L173" s="52">
        <v>1</v>
      </c>
      <c r="M173" s="48" t="s">
        <v>281</v>
      </c>
      <c r="N173" s="92" t="s">
        <v>279</v>
      </c>
      <c r="O173" s="69">
        <f t="shared" si="192"/>
        <v>2</v>
      </c>
      <c r="P173" s="69">
        <f t="shared" si="193"/>
        <v>10</v>
      </c>
      <c r="Q173" s="69">
        <f t="shared" si="194"/>
        <v>2019</v>
      </c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</row>
    <row r="174" spans="1:54" ht="11.25" customHeight="1">
      <c r="A174" s="63" t="s">
        <v>133</v>
      </c>
      <c r="B174" s="22" t="s">
        <v>79</v>
      </c>
      <c r="C174" s="94" t="s">
        <v>221</v>
      </c>
      <c r="D174" s="94" t="s">
        <v>302</v>
      </c>
      <c r="E174" s="96">
        <v>1</v>
      </c>
      <c r="F174" s="94" t="s">
        <v>217</v>
      </c>
      <c r="G174" s="64">
        <v>43758</v>
      </c>
      <c r="H174" s="64"/>
      <c r="I174" s="65">
        <v>0</v>
      </c>
      <c r="J174" s="66"/>
      <c r="K174" s="66"/>
      <c r="L174" s="52">
        <v>1</v>
      </c>
      <c r="M174" s="48" t="s">
        <v>281</v>
      </c>
      <c r="N174" s="88" t="s">
        <v>279</v>
      </c>
      <c r="O174" s="69">
        <f t="shared" si="192"/>
        <v>2</v>
      </c>
      <c r="P174" s="69">
        <f t="shared" si="193"/>
        <v>10</v>
      </c>
      <c r="Q174" s="69">
        <f t="shared" si="194"/>
        <v>2019</v>
      </c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</row>
    <row r="175" spans="1:54" ht="11.25" customHeight="1">
      <c r="A175" s="63" t="s">
        <v>133</v>
      </c>
      <c r="B175" s="22" t="s">
        <v>79</v>
      </c>
      <c r="C175" s="94" t="s">
        <v>295</v>
      </c>
      <c r="D175" s="94" t="s">
        <v>302</v>
      </c>
      <c r="E175" s="96">
        <v>1</v>
      </c>
      <c r="F175" s="95" t="s">
        <v>217</v>
      </c>
      <c r="G175" s="64">
        <v>43760</v>
      </c>
      <c r="H175" s="64"/>
      <c r="I175" s="65">
        <v>0</v>
      </c>
      <c r="J175" s="66"/>
      <c r="K175" s="66"/>
      <c r="L175" s="67">
        <v>1</v>
      </c>
      <c r="M175" s="48" t="s">
        <v>281</v>
      </c>
      <c r="N175" s="88" t="s">
        <v>280</v>
      </c>
      <c r="O175" s="69">
        <f t="shared" si="192"/>
        <v>3</v>
      </c>
      <c r="P175" s="69">
        <f t="shared" si="193"/>
        <v>10</v>
      </c>
      <c r="Q175" s="69">
        <f t="shared" si="194"/>
        <v>2019</v>
      </c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</row>
    <row r="176" spans="1:54" ht="11.25" customHeight="1">
      <c r="A176" s="63" t="s">
        <v>133</v>
      </c>
      <c r="B176" s="22" t="s">
        <v>79</v>
      </c>
      <c r="C176" s="94" t="s">
        <v>287</v>
      </c>
      <c r="D176" s="94" t="s">
        <v>301</v>
      </c>
      <c r="E176" s="96">
        <v>1</v>
      </c>
      <c r="F176" s="94" t="s">
        <v>217</v>
      </c>
      <c r="G176" s="64">
        <v>43766</v>
      </c>
      <c r="H176" s="64"/>
      <c r="I176" s="65">
        <v>0</v>
      </c>
      <c r="J176" s="66"/>
      <c r="K176" s="66"/>
      <c r="L176" s="67">
        <v>1</v>
      </c>
      <c r="M176" s="48" t="s">
        <v>281</v>
      </c>
      <c r="N176" s="88" t="s">
        <v>280</v>
      </c>
      <c r="O176" s="69">
        <f t="shared" si="192"/>
        <v>3</v>
      </c>
      <c r="P176" s="69">
        <f t="shared" si="193"/>
        <v>10</v>
      </c>
      <c r="Q176" s="69">
        <f t="shared" si="194"/>
        <v>2019</v>
      </c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</row>
    <row r="177" spans="1:135" ht="11.25" customHeight="1">
      <c r="A177" s="63" t="s">
        <v>133</v>
      </c>
      <c r="B177" s="22" t="s">
        <v>79</v>
      </c>
      <c r="C177" s="94" t="s">
        <v>296</v>
      </c>
      <c r="D177" s="94" t="s">
        <v>301</v>
      </c>
      <c r="E177" s="96">
        <v>1</v>
      </c>
      <c r="F177" s="94" t="s">
        <v>217</v>
      </c>
      <c r="G177" s="64">
        <v>43769</v>
      </c>
      <c r="H177" s="64"/>
      <c r="I177" s="65">
        <v>0</v>
      </c>
      <c r="J177" s="66"/>
      <c r="K177" s="66"/>
      <c r="L177" s="67">
        <v>1</v>
      </c>
      <c r="M177" s="48" t="s">
        <v>281</v>
      </c>
      <c r="N177" s="92" t="s">
        <v>279</v>
      </c>
      <c r="O177" s="69">
        <f t="shared" si="192"/>
        <v>3</v>
      </c>
      <c r="P177" s="69">
        <f t="shared" si="193"/>
        <v>10</v>
      </c>
      <c r="Q177" s="69">
        <f t="shared" si="194"/>
        <v>2019</v>
      </c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</row>
    <row r="178" spans="1:135" ht="11.25" customHeight="1">
      <c r="A178" s="63" t="s">
        <v>133</v>
      </c>
      <c r="B178" s="22" t="s">
        <v>79</v>
      </c>
      <c r="C178" s="94" t="s">
        <v>292</v>
      </c>
      <c r="D178" s="94" t="s">
        <v>301</v>
      </c>
      <c r="E178" s="96">
        <v>2</v>
      </c>
      <c r="F178" s="94" t="s">
        <v>217</v>
      </c>
      <c r="G178" s="64">
        <v>43772</v>
      </c>
      <c r="H178" s="64"/>
      <c r="I178" s="65">
        <v>0</v>
      </c>
      <c r="J178" s="66"/>
      <c r="K178" s="66"/>
      <c r="L178" s="67">
        <v>1</v>
      </c>
      <c r="M178" s="48" t="s">
        <v>281</v>
      </c>
      <c r="N178" s="88" t="s">
        <v>279</v>
      </c>
      <c r="O178" s="69">
        <f t="shared" si="192"/>
        <v>1</v>
      </c>
      <c r="P178" s="69">
        <f t="shared" si="193"/>
        <v>11</v>
      </c>
      <c r="Q178" s="69">
        <f t="shared" si="194"/>
        <v>2019</v>
      </c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</row>
    <row r="179" spans="1:135" ht="11.25" customHeight="1">
      <c r="A179" s="63" t="s">
        <v>133</v>
      </c>
      <c r="B179" s="22" t="s">
        <v>79</v>
      </c>
      <c r="C179" s="94" t="s">
        <v>287</v>
      </c>
      <c r="D179" s="94" t="s">
        <v>301</v>
      </c>
      <c r="E179" s="96">
        <v>1</v>
      </c>
      <c r="F179" s="94" t="s">
        <v>217</v>
      </c>
      <c r="G179" s="64">
        <v>43777</v>
      </c>
      <c r="H179" s="64"/>
      <c r="I179" s="65">
        <v>0</v>
      </c>
      <c r="J179" s="66"/>
      <c r="K179" s="66"/>
      <c r="L179" s="67">
        <v>1</v>
      </c>
      <c r="M179" s="48" t="s">
        <v>281</v>
      </c>
      <c r="N179" s="88" t="s">
        <v>280</v>
      </c>
      <c r="O179" s="69">
        <f t="shared" si="192"/>
        <v>1</v>
      </c>
      <c r="P179" s="69">
        <f t="shared" si="193"/>
        <v>11</v>
      </c>
      <c r="Q179" s="69">
        <f t="shared" si="194"/>
        <v>2019</v>
      </c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</row>
    <row r="180" spans="1:135" ht="11.25" customHeight="1">
      <c r="A180" s="22" t="s">
        <v>133</v>
      </c>
      <c r="B180" s="22" t="s">
        <v>79</v>
      </c>
      <c r="C180" s="94" t="s">
        <v>221</v>
      </c>
      <c r="D180" s="94" t="s">
        <v>204</v>
      </c>
      <c r="E180" s="96">
        <v>1</v>
      </c>
      <c r="F180" s="94" t="s">
        <v>217</v>
      </c>
      <c r="G180" s="64">
        <v>44103</v>
      </c>
      <c r="H180" s="64"/>
      <c r="I180" s="65">
        <v>0</v>
      </c>
      <c r="J180" s="66"/>
      <c r="K180" s="66"/>
      <c r="L180" s="67">
        <v>1</v>
      </c>
      <c r="M180" s="48" t="s">
        <v>308</v>
      </c>
      <c r="N180" s="97" t="s">
        <v>309</v>
      </c>
      <c r="O180" s="69">
        <f>IF(DAY(G180)&lt;=10,1,IF(DAY(G180)&gt;20,3,2))</f>
        <v>3</v>
      </c>
      <c r="P180" s="69">
        <f>MONTH(G180)</f>
        <v>9</v>
      </c>
      <c r="Q180" s="69">
        <f>YEAR(G180)</f>
        <v>2020</v>
      </c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</row>
    <row r="181" spans="1:135" ht="11.25" customHeight="1">
      <c r="A181" s="22" t="s">
        <v>133</v>
      </c>
      <c r="B181" s="22" t="s">
        <v>75</v>
      </c>
      <c r="C181" s="22" t="s">
        <v>148</v>
      </c>
      <c r="D181" s="22"/>
      <c r="E181" s="78">
        <v>1</v>
      </c>
      <c r="F181" s="84" t="s">
        <v>306</v>
      </c>
      <c r="G181" s="38">
        <v>44434</v>
      </c>
      <c r="H181" s="38"/>
      <c r="I181" s="98">
        <v>0</v>
      </c>
      <c r="L181" s="52">
        <v>1</v>
      </c>
      <c r="M181" s="48" t="s">
        <v>310</v>
      </c>
      <c r="N181" s="97" t="s">
        <v>311</v>
      </c>
      <c r="O181" s="99">
        <f>IF(DAY(G181)&lt;=10,1,IF(DAY(G181)&gt;20,3,2))</f>
        <v>3</v>
      </c>
      <c r="P181" s="99">
        <f>MONTH(G181)</f>
        <v>8</v>
      </c>
      <c r="Q181" s="99">
        <f>YEAR(G181)</f>
        <v>2021</v>
      </c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ref="DC181:DC201" si="198">IF(Q182=1977,IF($E182=0,"",$E182),"")</f>
        <v/>
      </c>
      <c r="DD181" s="23" t="str">
        <f t="shared" ref="DD181:DD201" si="199">IF(Q182=1978,IF($E182=0,"",$E182),"")</f>
        <v/>
      </c>
      <c r="DE181" s="23" t="str">
        <f t="shared" ref="DE181:DE201" si="200">IF(Q182=1979,IF($E182=0,"",$E182),"")</f>
        <v/>
      </c>
      <c r="DF181" s="23" t="str">
        <f t="shared" ref="DF181:DF201" si="201">IF(Q182=1980,IF($E182=0,"",$E182),"")</f>
        <v/>
      </c>
      <c r="DG181" s="23" t="str">
        <f t="shared" ref="DG181:DG201" si="202">IF(Q182=1981,IF($E182=0,"",$E182),"")</f>
        <v/>
      </c>
      <c r="DH181" s="23" t="str">
        <f t="shared" ref="DH181:DH201" si="203">IF(Q182=1982,IF($E182=0,"",$E182),"")</f>
        <v/>
      </c>
      <c r="DI181" s="23" t="str">
        <f t="shared" ref="DI181:DI201" si="204">IF(Q182=1983,IF($E182=0,"",$E182),"")</f>
        <v/>
      </c>
      <c r="DJ181" s="23" t="str">
        <f t="shared" ref="DJ181:DJ201" si="205">IF(Q182=1984,IF($E182=0,"",$E182),"")</f>
        <v/>
      </c>
      <c r="DK181" s="23" t="str">
        <f t="shared" ref="DK181:DK201" si="206">IF(Q182=1985,IF($E182=0,"",$E182),"")</f>
        <v/>
      </c>
      <c r="DL181" s="23" t="str">
        <f t="shared" ref="DL181:DL201" si="207">IF(Q182=1986,IF($E182=0,"",$E182),"")</f>
        <v/>
      </c>
      <c r="DM181" s="23" t="str">
        <f t="shared" ref="DM181:DM201" si="208">IF(Q182=1987,IF($E182=0,"",$E182),"")</f>
        <v/>
      </c>
      <c r="DN181" s="23" t="str">
        <f t="shared" ref="DN181:DN201" si="209">IF(Q182=1988,IF($E182=0,"",$E182),"")</f>
        <v/>
      </c>
      <c r="DO181" s="23" t="str">
        <f t="shared" ref="DO181:DO201" si="210">IF(Q182=1989,IF($E182=0,"",$E182),"")</f>
        <v/>
      </c>
      <c r="DP181" s="23" t="str">
        <f t="shared" ref="DP181:DP201" si="211">IF(Q182=1990,IF($E182=0,"",$E182),"")</f>
        <v/>
      </c>
      <c r="DQ181" s="23" t="str">
        <f t="shared" ref="DQ181:DQ201" si="212">IF(Q182=1991,IF($E182=0,"",$E182),"")</f>
        <v/>
      </c>
      <c r="DR181" s="23" t="str">
        <f t="shared" ref="DR181:DR201" si="213">IF(Q182=1992,IF($E182=0,"",$E182),"")</f>
        <v/>
      </c>
      <c r="DS181" s="23" t="str">
        <f t="shared" ref="DS181:DS201" si="214">IF(Q182=1993,IF($E182=0,"",$E182),"")</f>
        <v/>
      </c>
      <c r="DT181" s="23" t="str">
        <f t="shared" ref="DT181:DT201" si="215">IF(Q182=1994,IF($E182=0,"",$E182),"")</f>
        <v/>
      </c>
      <c r="DU181" s="23" t="str">
        <f t="shared" ref="DU181:DU201" si="216">IF(Q182=1995,IF($E182=0,"",$E182),"")</f>
        <v/>
      </c>
      <c r="DV181" s="23" t="str">
        <f t="shared" ref="DV181:DV201" si="217">IF(Q182=1996,IF($E182=0,"",$E182),"")</f>
        <v/>
      </c>
      <c r="DW181" s="23" t="str">
        <f t="shared" ref="DW181:DW201" si="218">IF(Q182=1997,IF($E182=0,"",$E182),"")</f>
        <v/>
      </c>
      <c r="DX181" s="23" t="str">
        <f t="shared" ref="DX181:DX201" si="219">IF(Q182=1998,IF($E182=0,"",$E182),"")</f>
        <v/>
      </c>
      <c r="DY181" s="23" t="str">
        <f t="shared" ref="DY181:DY201" si="220">IF(Q182=1999,IF($E182=0,"",$E182),"")</f>
        <v/>
      </c>
      <c r="DZ181" s="23" t="str">
        <f t="shared" ref="DZ181:DZ201" si="221">IF(Q182=2000,IF($E182=0,"",$E182),"")</f>
        <v/>
      </c>
      <c r="EA181" s="23" t="str">
        <f t="shared" ref="EA181:EA201" si="222">IF(Q182=2001,IF($E182=0,"",$E182),"")</f>
        <v/>
      </c>
      <c r="EB181" s="23" t="str">
        <f t="shared" ref="EB181:EB201" si="223">IF(Q182=2002,IF($E182=0,"",$E182),"")</f>
        <v/>
      </c>
      <c r="EC181" s="23" t="str">
        <f t="shared" ref="EC181:EC201" si="224">IF(Q182=2003,IF($E182=0,"",$E182),"")</f>
        <v/>
      </c>
      <c r="ED181" s="23" t="str">
        <f t="shared" ref="ED181:ED201" si="225">IF(Q182=2004,IF($E182=0,"",$E182),"")</f>
        <v/>
      </c>
      <c r="EE181" s="23" t="str">
        <f t="shared" ref="EE181:EE201" si="226">IF(Q182=2005,IF($E182=0,"",$E182),"")</f>
        <v/>
      </c>
    </row>
    <row r="182" spans="1:135" ht="11.25" customHeight="1">
      <c r="A182" s="22" t="s">
        <v>133</v>
      </c>
      <c r="B182" s="22" t="s">
        <v>81</v>
      </c>
      <c r="C182" s="22" t="s">
        <v>201</v>
      </c>
      <c r="D182" s="22" t="s">
        <v>166</v>
      </c>
      <c r="E182" s="78">
        <v>1</v>
      </c>
      <c r="F182" s="84" t="s">
        <v>306</v>
      </c>
      <c r="G182" s="38">
        <v>44399</v>
      </c>
      <c r="H182" s="38">
        <v>44401</v>
      </c>
      <c r="I182" s="98">
        <v>0</v>
      </c>
      <c r="L182" s="52">
        <v>1</v>
      </c>
      <c r="M182" s="48" t="s">
        <v>310</v>
      </c>
      <c r="N182" s="97" t="s">
        <v>311</v>
      </c>
      <c r="O182" s="99">
        <f>IF(DAY(G182)&lt;=10,1,IF(DAY(G182)&gt;20,3,2))</f>
        <v>3</v>
      </c>
      <c r="P182" s="99">
        <f>MONTH(G182)</f>
        <v>7</v>
      </c>
      <c r="Q182" s="99">
        <f>YEAR(G182)</f>
        <v>2021</v>
      </c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DC182" s="23" t="str">
        <f t="shared" si="198"/>
        <v/>
      </c>
      <c r="DD182" s="23" t="str">
        <f t="shared" si="199"/>
        <v/>
      </c>
      <c r="DE182" s="23" t="str">
        <f t="shared" si="200"/>
        <v/>
      </c>
      <c r="DF182" s="23" t="str">
        <f t="shared" si="201"/>
        <v/>
      </c>
      <c r="DG182" s="23" t="str">
        <f t="shared" si="202"/>
        <v/>
      </c>
      <c r="DH182" s="23" t="str">
        <f t="shared" si="203"/>
        <v/>
      </c>
      <c r="DI182" s="23" t="str">
        <f t="shared" si="204"/>
        <v/>
      </c>
      <c r="DJ182" s="23" t="str">
        <f t="shared" si="205"/>
        <v/>
      </c>
      <c r="DK182" s="23" t="str">
        <f t="shared" si="206"/>
        <v/>
      </c>
      <c r="DL182" s="23" t="str">
        <f t="shared" si="207"/>
        <v/>
      </c>
      <c r="DM182" s="23" t="str">
        <f t="shared" si="208"/>
        <v/>
      </c>
      <c r="DN182" s="23" t="str">
        <f t="shared" si="209"/>
        <v/>
      </c>
      <c r="DO182" s="23" t="str">
        <f t="shared" si="210"/>
        <v/>
      </c>
      <c r="DP182" s="23" t="str">
        <f t="shared" si="211"/>
        <v/>
      </c>
      <c r="DQ182" s="23" t="str">
        <f t="shared" si="212"/>
        <v/>
      </c>
      <c r="DR182" s="23" t="str">
        <f t="shared" si="213"/>
        <v/>
      </c>
      <c r="DS182" s="23" t="str">
        <f t="shared" si="214"/>
        <v/>
      </c>
      <c r="DT182" s="23" t="str">
        <f t="shared" si="215"/>
        <v/>
      </c>
      <c r="DU182" s="23" t="str">
        <f t="shared" si="216"/>
        <v/>
      </c>
      <c r="DV182" s="23" t="str">
        <f t="shared" si="217"/>
        <v/>
      </c>
      <c r="DW182" s="23" t="str">
        <f t="shared" si="218"/>
        <v/>
      </c>
      <c r="DX182" s="23" t="str">
        <f t="shared" si="219"/>
        <v/>
      </c>
      <c r="DY182" s="23" t="str">
        <f t="shared" si="220"/>
        <v/>
      </c>
      <c r="DZ182" s="23" t="str">
        <f t="shared" si="221"/>
        <v/>
      </c>
      <c r="EA182" s="23" t="str">
        <f t="shared" si="222"/>
        <v/>
      </c>
      <c r="EB182" s="23" t="str">
        <f t="shared" si="223"/>
        <v/>
      </c>
      <c r="EC182" s="23" t="str">
        <f t="shared" si="224"/>
        <v/>
      </c>
      <c r="ED182" s="23" t="str">
        <f t="shared" si="225"/>
        <v/>
      </c>
      <c r="EE182" s="23" t="str">
        <f t="shared" si="226"/>
        <v/>
      </c>
    </row>
    <row r="183" spans="1:135" ht="11.25" customHeight="1">
      <c r="A183" s="23"/>
      <c r="B183" s="23"/>
      <c r="E183" s="79"/>
      <c r="G183" s="36"/>
      <c r="H183" s="39"/>
      <c r="I183" s="33"/>
      <c r="J183" s="26"/>
      <c r="K183" s="26"/>
      <c r="L183" s="50"/>
      <c r="M183" s="46"/>
      <c r="N183" s="26"/>
      <c r="O183" s="20"/>
      <c r="P183" s="20"/>
      <c r="Q183" s="20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DC183" s="23" t="str">
        <f t="shared" si="198"/>
        <v/>
      </c>
      <c r="DD183" s="23" t="str">
        <f t="shared" si="199"/>
        <v/>
      </c>
      <c r="DE183" s="23" t="str">
        <f t="shared" si="200"/>
        <v/>
      </c>
      <c r="DF183" s="23" t="str">
        <f t="shared" si="201"/>
        <v/>
      </c>
      <c r="DG183" s="23" t="str">
        <f t="shared" si="202"/>
        <v/>
      </c>
      <c r="DH183" s="23" t="str">
        <f t="shared" si="203"/>
        <v/>
      </c>
      <c r="DI183" s="23" t="str">
        <f t="shared" si="204"/>
        <v/>
      </c>
      <c r="DJ183" s="23" t="str">
        <f t="shared" si="205"/>
        <v/>
      </c>
      <c r="DK183" s="23" t="str">
        <f t="shared" si="206"/>
        <v/>
      </c>
      <c r="DL183" s="23" t="str">
        <f t="shared" si="207"/>
        <v/>
      </c>
      <c r="DM183" s="23" t="str">
        <f t="shared" si="208"/>
        <v/>
      </c>
      <c r="DN183" s="23" t="str">
        <f t="shared" si="209"/>
        <v/>
      </c>
      <c r="DO183" s="23" t="str">
        <f t="shared" si="210"/>
        <v/>
      </c>
      <c r="DP183" s="23" t="str">
        <f t="shared" si="211"/>
        <v/>
      </c>
      <c r="DQ183" s="23" t="str">
        <f t="shared" si="212"/>
        <v/>
      </c>
      <c r="DR183" s="23" t="str">
        <f t="shared" si="213"/>
        <v/>
      </c>
      <c r="DS183" s="23" t="str">
        <f t="shared" si="214"/>
        <v/>
      </c>
      <c r="DT183" s="23" t="str">
        <f t="shared" si="215"/>
        <v/>
      </c>
      <c r="DU183" s="23" t="str">
        <f t="shared" si="216"/>
        <v/>
      </c>
      <c r="DV183" s="23" t="str">
        <f t="shared" si="217"/>
        <v/>
      </c>
      <c r="DW183" s="23" t="str">
        <f t="shared" si="218"/>
        <v/>
      </c>
      <c r="DX183" s="23" t="str">
        <f t="shared" si="219"/>
        <v/>
      </c>
      <c r="DY183" s="23" t="str">
        <f t="shared" si="220"/>
        <v/>
      </c>
      <c r="DZ183" s="23" t="str">
        <f t="shared" si="221"/>
        <v/>
      </c>
      <c r="EA183" s="23" t="str">
        <f t="shared" si="222"/>
        <v/>
      </c>
      <c r="EB183" s="23" t="str">
        <f t="shared" si="223"/>
        <v/>
      </c>
      <c r="EC183" s="23" t="str">
        <f t="shared" si="224"/>
        <v/>
      </c>
      <c r="ED183" s="23" t="str">
        <f t="shared" si="225"/>
        <v/>
      </c>
      <c r="EE183" s="23" t="str">
        <f t="shared" si="226"/>
        <v/>
      </c>
    </row>
    <row r="184" spans="1:135" ht="11.25" customHeight="1">
      <c r="A184" s="23"/>
      <c r="B184" s="23"/>
      <c r="E184" s="79"/>
      <c r="G184" s="36"/>
      <c r="H184" s="39"/>
      <c r="I184" s="33"/>
      <c r="J184" s="26"/>
      <c r="K184" s="26"/>
      <c r="L184" s="50"/>
      <c r="M184" s="46"/>
      <c r="N184" s="26"/>
      <c r="O184" s="20"/>
      <c r="P184" s="20"/>
      <c r="Q184" s="20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DC184" s="23" t="str">
        <f t="shared" si="198"/>
        <v/>
      </c>
      <c r="DD184" s="23" t="str">
        <f t="shared" si="199"/>
        <v/>
      </c>
      <c r="DE184" s="23" t="str">
        <f t="shared" si="200"/>
        <v/>
      </c>
      <c r="DF184" s="23" t="str">
        <f t="shared" si="201"/>
        <v/>
      </c>
      <c r="DG184" s="23" t="str">
        <f t="shared" si="202"/>
        <v/>
      </c>
      <c r="DH184" s="23" t="str">
        <f t="shared" si="203"/>
        <v/>
      </c>
      <c r="DI184" s="23" t="str">
        <f t="shared" si="204"/>
        <v/>
      </c>
      <c r="DJ184" s="23" t="str">
        <f t="shared" si="205"/>
        <v/>
      </c>
      <c r="DK184" s="23" t="str">
        <f t="shared" si="206"/>
        <v/>
      </c>
      <c r="DL184" s="23" t="str">
        <f t="shared" si="207"/>
        <v/>
      </c>
      <c r="DM184" s="23" t="str">
        <f t="shared" si="208"/>
        <v/>
      </c>
      <c r="DN184" s="23" t="str">
        <f t="shared" si="209"/>
        <v/>
      </c>
      <c r="DO184" s="23" t="str">
        <f t="shared" si="210"/>
        <v/>
      </c>
      <c r="DP184" s="23" t="str">
        <f t="shared" si="211"/>
        <v/>
      </c>
      <c r="DQ184" s="23" t="str">
        <f t="shared" si="212"/>
        <v/>
      </c>
      <c r="DR184" s="23" t="str">
        <f t="shared" si="213"/>
        <v/>
      </c>
      <c r="DS184" s="23" t="str">
        <f t="shared" si="214"/>
        <v/>
      </c>
      <c r="DT184" s="23" t="str">
        <f t="shared" si="215"/>
        <v/>
      </c>
      <c r="DU184" s="23" t="str">
        <f t="shared" si="216"/>
        <v/>
      </c>
      <c r="DV184" s="23" t="str">
        <f t="shared" si="217"/>
        <v/>
      </c>
      <c r="DW184" s="23" t="str">
        <f t="shared" si="218"/>
        <v/>
      </c>
      <c r="DX184" s="23" t="str">
        <f t="shared" si="219"/>
        <v/>
      </c>
      <c r="DY184" s="23" t="str">
        <f t="shared" si="220"/>
        <v/>
      </c>
      <c r="DZ184" s="23" t="str">
        <f t="shared" si="221"/>
        <v/>
      </c>
      <c r="EA184" s="23" t="str">
        <f t="shared" si="222"/>
        <v/>
      </c>
      <c r="EB184" s="23" t="str">
        <f t="shared" si="223"/>
        <v/>
      </c>
      <c r="EC184" s="23" t="str">
        <f t="shared" si="224"/>
        <v/>
      </c>
      <c r="ED184" s="23" t="str">
        <f t="shared" si="225"/>
        <v/>
      </c>
      <c r="EE184" s="23" t="str">
        <f t="shared" si="226"/>
        <v/>
      </c>
    </row>
    <row r="185" spans="1:135" ht="11.25" customHeight="1">
      <c r="A185" s="23"/>
      <c r="B185" s="23"/>
      <c r="E185" s="79"/>
      <c r="G185" s="36"/>
      <c r="H185" s="39"/>
      <c r="I185" s="33"/>
      <c r="J185" s="26"/>
      <c r="K185" s="26"/>
      <c r="L185" s="50"/>
      <c r="M185" s="46"/>
      <c r="N185" s="26"/>
      <c r="O185" s="20"/>
      <c r="P185" s="20"/>
      <c r="Q185" s="20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DC185" s="23" t="str">
        <f t="shared" si="198"/>
        <v/>
      </c>
      <c r="DD185" s="23" t="str">
        <f t="shared" si="199"/>
        <v/>
      </c>
      <c r="DE185" s="23" t="str">
        <f t="shared" si="200"/>
        <v/>
      </c>
      <c r="DF185" s="23" t="str">
        <f t="shared" si="201"/>
        <v/>
      </c>
      <c r="DG185" s="23" t="str">
        <f t="shared" si="202"/>
        <v/>
      </c>
      <c r="DH185" s="23" t="str">
        <f t="shared" si="203"/>
        <v/>
      </c>
      <c r="DI185" s="23" t="str">
        <f t="shared" si="204"/>
        <v/>
      </c>
      <c r="DJ185" s="23" t="str">
        <f t="shared" si="205"/>
        <v/>
      </c>
      <c r="DK185" s="23" t="str">
        <f t="shared" si="206"/>
        <v/>
      </c>
      <c r="DL185" s="23" t="str">
        <f t="shared" si="207"/>
        <v/>
      </c>
      <c r="DM185" s="23" t="str">
        <f t="shared" si="208"/>
        <v/>
      </c>
      <c r="DN185" s="23" t="str">
        <f t="shared" si="209"/>
        <v/>
      </c>
      <c r="DO185" s="23" t="str">
        <f t="shared" si="210"/>
        <v/>
      </c>
      <c r="DP185" s="23" t="str">
        <f t="shared" si="211"/>
        <v/>
      </c>
      <c r="DQ185" s="23" t="str">
        <f t="shared" si="212"/>
        <v/>
      </c>
      <c r="DR185" s="23" t="str">
        <f t="shared" si="213"/>
        <v/>
      </c>
      <c r="DS185" s="23" t="str">
        <f t="shared" si="214"/>
        <v/>
      </c>
      <c r="DT185" s="23" t="str">
        <f t="shared" si="215"/>
        <v/>
      </c>
      <c r="DU185" s="23" t="str">
        <f t="shared" si="216"/>
        <v/>
      </c>
      <c r="DV185" s="23" t="str">
        <f t="shared" si="217"/>
        <v/>
      </c>
      <c r="DW185" s="23" t="str">
        <f t="shared" si="218"/>
        <v/>
      </c>
      <c r="DX185" s="23" t="str">
        <f t="shared" si="219"/>
        <v/>
      </c>
      <c r="DY185" s="23" t="str">
        <f t="shared" si="220"/>
        <v/>
      </c>
      <c r="DZ185" s="23" t="str">
        <f t="shared" si="221"/>
        <v/>
      </c>
      <c r="EA185" s="23" t="str">
        <f t="shared" si="222"/>
        <v/>
      </c>
      <c r="EB185" s="23" t="str">
        <f t="shared" si="223"/>
        <v/>
      </c>
      <c r="EC185" s="23" t="str">
        <f t="shared" si="224"/>
        <v/>
      </c>
      <c r="ED185" s="23" t="str">
        <f t="shared" si="225"/>
        <v/>
      </c>
      <c r="EE185" s="23" t="str">
        <f t="shared" si="226"/>
        <v/>
      </c>
    </row>
    <row r="186" spans="1:135" ht="11.25" customHeight="1">
      <c r="A186" s="23"/>
      <c r="B186" s="23"/>
      <c r="E186" s="79"/>
      <c r="G186" s="36"/>
      <c r="H186" s="39"/>
      <c r="I186" s="33"/>
      <c r="J186" s="26"/>
      <c r="O186" s="20"/>
      <c r="P186" s="20"/>
      <c r="Q186" s="20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DC186" s="23" t="str">
        <f t="shared" si="198"/>
        <v/>
      </c>
      <c r="DD186" s="23" t="str">
        <f t="shared" si="199"/>
        <v/>
      </c>
      <c r="DE186" s="23" t="str">
        <f t="shared" si="200"/>
        <v/>
      </c>
      <c r="DF186" s="23" t="str">
        <f t="shared" si="201"/>
        <v/>
      </c>
      <c r="DG186" s="23" t="str">
        <f t="shared" si="202"/>
        <v/>
      </c>
      <c r="DH186" s="23" t="str">
        <f t="shared" si="203"/>
        <v/>
      </c>
      <c r="DI186" s="23" t="str">
        <f t="shared" si="204"/>
        <v/>
      </c>
      <c r="DJ186" s="23" t="str">
        <f t="shared" si="205"/>
        <v/>
      </c>
      <c r="DK186" s="23" t="str">
        <f t="shared" si="206"/>
        <v/>
      </c>
      <c r="DL186" s="23" t="str">
        <f t="shared" si="207"/>
        <v/>
      </c>
      <c r="DM186" s="23" t="str">
        <f t="shared" si="208"/>
        <v/>
      </c>
      <c r="DN186" s="23" t="str">
        <f t="shared" si="209"/>
        <v/>
      </c>
      <c r="DO186" s="23" t="str">
        <f t="shared" si="210"/>
        <v/>
      </c>
      <c r="DP186" s="23" t="str">
        <f t="shared" si="211"/>
        <v/>
      </c>
      <c r="DQ186" s="23" t="str">
        <f t="shared" si="212"/>
        <v/>
      </c>
      <c r="DR186" s="23" t="str">
        <f t="shared" si="213"/>
        <v/>
      </c>
      <c r="DS186" s="23" t="str">
        <f t="shared" si="214"/>
        <v/>
      </c>
      <c r="DT186" s="23" t="str">
        <f t="shared" si="215"/>
        <v/>
      </c>
      <c r="DU186" s="23" t="str">
        <f t="shared" si="216"/>
        <v/>
      </c>
      <c r="DV186" s="23" t="str">
        <f t="shared" si="217"/>
        <v/>
      </c>
      <c r="DW186" s="23" t="str">
        <f t="shared" si="218"/>
        <v/>
      </c>
      <c r="DX186" s="23" t="str">
        <f t="shared" si="219"/>
        <v/>
      </c>
      <c r="DY186" s="23" t="str">
        <f t="shared" si="220"/>
        <v/>
      </c>
      <c r="DZ186" s="23" t="str">
        <f t="shared" si="221"/>
        <v/>
      </c>
      <c r="EA186" s="23" t="str">
        <f t="shared" si="222"/>
        <v/>
      </c>
      <c r="EB186" s="23" t="str">
        <f t="shared" si="223"/>
        <v/>
      </c>
      <c r="EC186" s="23" t="str">
        <f t="shared" si="224"/>
        <v/>
      </c>
      <c r="ED186" s="23" t="str">
        <f t="shared" si="225"/>
        <v/>
      </c>
      <c r="EE186" s="23" t="str">
        <f t="shared" si="226"/>
        <v/>
      </c>
    </row>
    <row r="187" spans="1:135" ht="11.25" customHeight="1">
      <c r="A187" s="23"/>
      <c r="B187" s="23"/>
      <c r="E187" s="79"/>
      <c r="G187" s="36"/>
      <c r="H187" s="39"/>
      <c r="I187" s="33"/>
      <c r="J187" s="26"/>
      <c r="O187" s="20"/>
      <c r="P187" s="20"/>
      <c r="Q187" s="20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DC187" s="23" t="str">
        <f t="shared" si="198"/>
        <v/>
      </c>
      <c r="DD187" s="23" t="str">
        <f t="shared" si="199"/>
        <v/>
      </c>
      <c r="DE187" s="23" t="str">
        <f t="shared" si="200"/>
        <v/>
      </c>
      <c r="DF187" s="23" t="str">
        <f t="shared" si="201"/>
        <v/>
      </c>
      <c r="DG187" s="23" t="str">
        <f t="shared" si="202"/>
        <v/>
      </c>
      <c r="DH187" s="23" t="str">
        <f t="shared" si="203"/>
        <v/>
      </c>
      <c r="DI187" s="23" t="str">
        <f t="shared" si="204"/>
        <v/>
      </c>
      <c r="DJ187" s="23" t="str">
        <f t="shared" si="205"/>
        <v/>
      </c>
      <c r="DK187" s="23" t="str">
        <f t="shared" si="206"/>
        <v/>
      </c>
      <c r="DL187" s="23" t="str">
        <f t="shared" si="207"/>
        <v/>
      </c>
      <c r="DM187" s="23" t="str">
        <f t="shared" si="208"/>
        <v/>
      </c>
      <c r="DN187" s="23" t="str">
        <f t="shared" si="209"/>
        <v/>
      </c>
      <c r="DO187" s="23" t="str">
        <f t="shared" si="210"/>
        <v/>
      </c>
      <c r="DP187" s="23" t="str">
        <f t="shared" si="211"/>
        <v/>
      </c>
      <c r="DQ187" s="23" t="str">
        <f t="shared" si="212"/>
        <v/>
      </c>
      <c r="DR187" s="23" t="str">
        <f t="shared" si="213"/>
        <v/>
      </c>
      <c r="DS187" s="23" t="str">
        <f t="shared" si="214"/>
        <v/>
      </c>
      <c r="DT187" s="23" t="str">
        <f t="shared" si="215"/>
        <v/>
      </c>
      <c r="DU187" s="23" t="str">
        <f t="shared" si="216"/>
        <v/>
      </c>
      <c r="DV187" s="23" t="str">
        <f t="shared" si="217"/>
        <v/>
      </c>
      <c r="DW187" s="23" t="str">
        <f t="shared" si="218"/>
        <v/>
      </c>
      <c r="DX187" s="23" t="str">
        <f t="shared" si="219"/>
        <v/>
      </c>
      <c r="DY187" s="23" t="str">
        <f t="shared" si="220"/>
        <v/>
      </c>
      <c r="DZ187" s="23" t="str">
        <f t="shared" si="221"/>
        <v/>
      </c>
      <c r="EA187" s="23" t="str">
        <f t="shared" si="222"/>
        <v/>
      </c>
      <c r="EB187" s="23" t="str">
        <f t="shared" si="223"/>
        <v/>
      </c>
      <c r="EC187" s="23" t="str">
        <f t="shared" si="224"/>
        <v/>
      </c>
      <c r="ED187" s="23" t="str">
        <f t="shared" si="225"/>
        <v/>
      </c>
      <c r="EE187" s="23" t="str">
        <f t="shared" si="226"/>
        <v/>
      </c>
    </row>
    <row r="188" spans="1:135" ht="11.25" customHeight="1">
      <c r="A188" s="23"/>
      <c r="B188" s="23"/>
      <c r="E188" s="79"/>
      <c r="G188" s="36"/>
      <c r="H188" s="39"/>
      <c r="I188" s="33"/>
      <c r="J188" s="26"/>
      <c r="K188" s="26"/>
      <c r="L188" s="50"/>
      <c r="M188" s="46"/>
      <c r="N188" s="26"/>
      <c r="O188" s="20"/>
      <c r="P188" s="20"/>
      <c r="Q188" s="20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DC188" s="23" t="str">
        <f t="shared" si="198"/>
        <v/>
      </c>
      <c r="DD188" s="23" t="str">
        <f t="shared" si="199"/>
        <v/>
      </c>
      <c r="DE188" s="23" t="str">
        <f t="shared" si="200"/>
        <v/>
      </c>
      <c r="DF188" s="23" t="str">
        <f t="shared" si="201"/>
        <v/>
      </c>
      <c r="DG188" s="23" t="str">
        <f t="shared" si="202"/>
        <v/>
      </c>
      <c r="DH188" s="23" t="str">
        <f t="shared" si="203"/>
        <v/>
      </c>
      <c r="DI188" s="23" t="str">
        <f t="shared" si="204"/>
        <v/>
      </c>
      <c r="DJ188" s="23" t="str">
        <f t="shared" si="205"/>
        <v/>
      </c>
      <c r="DK188" s="23" t="str">
        <f t="shared" si="206"/>
        <v/>
      </c>
      <c r="DL188" s="23" t="str">
        <f t="shared" si="207"/>
        <v/>
      </c>
      <c r="DM188" s="23" t="str">
        <f t="shared" si="208"/>
        <v/>
      </c>
      <c r="DN188" s="23" t="str">
        <f t="shared" si="209"/>
        <v/>
      </c>
      <c r="DO188" s="23" t="str">
        <f t="shared" si="210"/>
        <v/>
      </c>
      <c r="DP188" s="23" t="str">
        <f t="shared" si="211"/>
        <v/>
      </c>
      <c r="DQ188" s="23" t="str">
        <f t="shared" si="212"/>
        <v/>
      </c>
      <c r="DR188" s="23" t="str">
        <f t="shared" si="213"/>
        <v/>
      </c>
      <c r="DS188" s="23" t="str">
        <f t="shared" si="214"/>
        <v/>
      </c>
      <c r="DT188" s="23" t="str">
        <f t="shared" si="215"/>
        <v/>
      </c>
      <c r="DU188" s="23" t="str">
        <f t="shared" si="216"/>
        <v/>
      </c>
      <c r="DV188" s="23" t="str">
        <f t="shared" si="217"/>
        <v/>
      </c>
      <c r="DW188" s="23" t="str">
        <f t="shared" si="218"/>
        <v/>
      </c>
      <c r="DX188" s="23" t="str">
        <f t="shared" si="219"/>
        <v/>
      </c>
      <c r="DY188" s="23" t="str">
        <f t="shared" si="220"/>
        <v/>
      </c>
      <c r="DZ188" s="23" t="str">
        <f t="shared" si="221"/>
        <v/>
      </c>
      <c r="EA188" s="23" t="str">
        <f t="shared" si="222"/>
        <v/>
      </c>
      <c r="EB188" s="23" t="str">
        <f t="shared" si="223"/>
        <v/>
      </c>
      <c r="EC188" s="23" t="str">
        <f t="shared" si="224"/>
        <v/>
      </c>
      <c r="ED188" s="23" t="str">
        <f t="shared" si="225"/>
        <v/>
      </c>
      <c r="EE188" s="23" t="str">
        <f t="shared" si="226"/>
        <v/>
      </c>
    </row>
    <row r="189" spans="1:135" ht="11.25" customHeight="1">
      <c r="A189" s="23"/>
      <c r="B189" s="23"/>
      <c r="E189" s="79"/>
      <c r="G189" s="36"/>
      <c r="H189" s="39"/>
      <c r="I189" s="33"/>
      <c r="J189" s="26"/>
      <c r="K189" s="26"/>
      <c r="L189" s="50"/>
      <c r="M189" s="46"/>
      <c r="N189" s="26"/>
      <c r="O189" s="20"/>
      <c r="P189" s="20"/>
      <c r="Q189" s="20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DC189" s="23" t="str">
        <f t="shared" si="198"/>
        <v/>
      </c>
      <c r="DD189" s="23" t="str">
        <f t="shared" si="199"/>
        <v/>
      </c>
      <c r="DE189" s="23" t="str">
        <f t="shared" si="200"/>
        <v/>
      </c>
      <c r="DF189" s="23" t="str">
        <f t="shared" si="201"/>
        <v/>
      </c>
      <c r="DG189" s="23" t="str">
        <f t="shared" si="202"/>
        <v/>
      </c>
      <c r="DH189" s="23" t="str">
        <f t="shared" si="203"/>
        <v/>
      </c>
      <c r="DI189" s="23" t="str">
        <f t="shared" si="204"/>
        <v/>
      </c>
      <c r="DJ189" s="23" t="str">
        <f t="shared" si="205"/>
        <v/>
      </c>
      <c r="DK189" s="23" t="str">
        <f t="shared" si="206"/>
        <v/>
      </c>
      <c r="DL189" s="23" t="str">
        <f t="shared" si="207"/>
        <v/>
      </c>
      <c r="DM189" s="23" t="str">
        <f t="shared" si="208"/>
        <v/>
      </c>
      <c r="DN189" s="23" t="str">
        <f t="shared" si="209"/>
        <v/>
      </c>
      <c r="DO189" s="23" t="str">
        <f t="shared" si="210"/>
        <v/>
      </c>
      <c r="DP189" s="23" t="str">
        <f t="shared" si="211"/>
        <v/>
      </c>
      <c r="DQ189" s="23" t="str">
        <f t="shared" si="212"/>
        <v/>
      </c>
      <c r="DR189" s="23" t="str">
        <f t="shared" si="213"/>
        <v/>
      </c>
      <c r="DS189" s="23" t="str">
        <f t="shared" si="214"/>
        <v/>
      </c>
      <c r="DT189" s="23" t="str">
        <f t="shared" si="215"/>
        <v/>
      </c>
      <c r="DU189" s="23" t="str">
        <f t="shared" si="216"/>
        <v/>
      </c>
      <c r="DV189" s="23" t="str">
        <f t="shared" si="217"/>
        <v/>
      </c>
      <c r="DW189" s="23" t="str">
        <f t="shared" si="218"/>
        <v/>
      </c>
      <c r="DX189" s="23" t="str">
        <f t="shared" si="219"/>
        <v/>
      </c>
      <c r="DY189" s="23" t="str">
        <f t="shared" si="220"/>
        <v/>
      </c>
      <c r="DZ189" s="23" t="str">
        <f t="shared" si="221"/>
        <v/>
      </c>
      <c r="EA189" s="23" t="str">
        <f t="shared" si="222"/>
        <v/>
      </c>
      <c r="EB189" s="23" t="str">
        <f t="shared" si="223"/>
        <v/>
      </c>
      <c r="EC189" s="23" t="str">
        <f t="shared" si="224"/>
        <v/>
      </c>
      <c r="ED189" s="23" t="str">
        <f t="shared" si="225"/>
        <v/>
      </c>
      <c r="EE189" s="23" t="str">
        <f t="shared" si="226"/>
        <v/>
      </c>
    </row>
    <row r="190" spans="1:135" ht="11.25" customHeight="1">
      <c r="A190" s="23"/>
      <c r="B190" s="23"/>
      <c r="E190" s="79"/>
      <c r="G190" s="36"/>
      <c r="H190" s="39"/>
      <c r="I190" s="33"/>
      <c r="J190" s="26"/>
      <c r="K190" s="26"/>
      <c r="L190" s="50"/>
      <c r="M190" s="46"/>
      <c r="N190" s="26"/>
      <c r="O190" s="20"/>
      <c r="P190" s="20"/>
      <c r="Q190" s="20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DC190" s="23" t="str">
        <f t="shared" si="198"/>
        <v/>
      </c>
      <c r="DD190" s="23" t="str">
        <f t="shared" si="199"/>
        <v/>
      </c>
      <c r="DE190" s="23" t="str">
        <f t="shared" si="200"/>
        <v/>
      </c>
      <c r="DF190" s="23" t="str">
        <f t="shared" si="201"/>
        <v/>
      </c>
      <c r="DG190" s="23" t="str">
        <f t="shared" si="202"/>
        <v/>
      </c>
      <c r="DH190" s="23" t="str">
        <f t="shared" si="203"/>
        <v/>
      </c>
      <c r="DI190" s="23" t="str">
        <f t="shared" si="204"/>
        <v/>
      </c>
      <c r="DJ190" s="23" t="str">
        <f t="shared" si="205"/>
        <v/>
      </c>
      <c r="DK190" s="23" t="str">
        <f t="shared" si="206"/>
        <v/>
      </c>
      <c r="DL190" s="23" t="str">
        <f t="shared" si="207"/>
        <v/>
      </c>
      <c r="DM190" s="23" t="str">
        <f t="shared" si="208"/>
        <v/>
      </c>
      <c r="DN190" s="23" t="str">
        <f t="shared" si="209"/>
        <v/>
      </c>
      <c r="DO190" s="23" t="str">
        <f t="shared" si="210"/>
        <v/>
      </c>
      <c r="DP190" s="23" t="str">
        <f t="shared" si="211"/>
        <v/>
      </c>
      <c r="DQ190" s="23" t="str">
        <f t="shared" si="212"/>
        <v/>
      </c>
      <c r="DR190" s="23" t="str">
        <f t="shared" si="213"/>
        <v/>
      </c>
      <c r="DS190" s="23" t="str">
        <f t="shared" si="214"/>
        <v/>
      </c>
      <c r="DT190" s="23" t="str">
        <f t="shared" si="215"/>
        <v/>
      </c>
      <c r="DU190" s="23" t="str">
        <f t="shared" si="216"/>
        <v/>
      </c>
      <c r="DV190" s="23" t="str">
        <f t="shared" si="217"/>
        <v/>
      </c>
      <c r="DW190" s="23" t="str">
        <f t="shared" si="218"/>
        <v/>
      </c>
      <c r="DX190" s="23" t="str">
        <f t="shared" si="219"/>
        <v/>
      </c>
      <c r="DY190" s="23" t="str">
        <f t="shared" si="220"/>
        <v/>
      </c>
      <c r="DZ190" s="23" t="str">
        <f t="shared" si="221"/>
        <v/>
      </c>
      <c r="EA190" s="23" t="str">
        <f t="shared" si="222"/>
        <v/>
      </c>
      <c r="EB190" s="23" t="str">
        <f t="shared" si="223"/>
        <v/>
      </c>
      <c r="EC190" s="23" t="str">
        <f t="shared" si="224"/>
        <v/>
      </c>
      <c r="ED190" s="23" t="str">
        <f t="shared" si="225"/>
        <v/>
      </c>
      <c r="EE190" s="23" t="str">
        <f t="shared" si="226"/>
        <v/>
      </c>
    </row>
    <row r="191" spans="1:135" ht="11.25" customHeight="1">
      <c r="A191" s="23"/>
      <c r="B191" s="23"/>
      <c r="E191" s="79"/>
      <c r="G191" s="36"/>
      <c r="H191" s="39"/>
      <c r="I191" s="33"/>
      <c r="J191" s="26"/>
      <c r="K191" s="26"/>
      <c r="L191" s="50"/>
      <c r="M191" s="46"/>
      <c r="N191" s="26"/>
      <c r="O191" s="20"/>
      <c r="P191" s="20"/>
      <c r="Q191" s="20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DC191" s="23" t="str">
        <f t="shared" si="198"/>
        <v/>
      </c>
      <c r="DD191" s="23" t="str">
        <f t="shared" si="199"/>
        <v/>
      </c>
      <c r="DE191" s="23" t="str">
        <f t="shared" si="200"/>
        <v/>
      </c>
      <c r="DF191" s="23" t="str">
        <f t="shared" si="201"/>
        <v/>
      </c>
      <c r="DG191" s="23" t="str">
        <f t="shared" si="202"/>
        <v/>
      </c>
      <c r="DH191" s="23" t="str">
        <f t="shared" si="203"/>
        <v/>
      </c>
      <c r="DI191" s="23" t="str">
        <f t="shared" si="204"/>
        <v/>
      </c>
      <c r="DJ191" s="23" t="str">
        <f t="shared" si="205"/>
        <v/>
      </c>
      <c r="DK191" s="23" t="str">
        <f t="shared" si="206"/>
        <v/>
      </c>
      <c r="DL191" s="23" t="str">
        <f t="shared" si="207"/>
        <v/>
      </c>
      <c r="DM191" s="23" t="str">
        <f t="shared" si="208"/>
        <v/>
      </c>
      <c r="DN191" s="23" t="str">
        <f t="shared" si="209"/>
        <v/>
      </c>
      <c r="DO191" s="23" t="str">
        <f t="shared" si="210"/>
        <v/>
      </c>
      <c r="DP191" s="23" t="str">
        <f t="shared" si="211"/>
        <v/>
      </c>
      <c r="DQ191" s="23" t="str">
        <f t="shared" si="212"/>
        <v/>
      </c>
      <c r="DR191" s="23" t="str">
        <f t="shared" si="213"/>
        <v/>
      </c>
      <c r="DS191" s="23" t="str">
        <f t="shared" si="214"/>
        <v/>
      </c>
      <c r="DT191" s="23" t="str">
        <f t="shared" si="215"/>
        <v/>
      </c>
      <c r="DU191" s="23" t="str">
        <f t="shared" si="216"/>
        <v/>
      </c>
      <c r="DV191" s="23" t="str">
        <f t="shared" si="217"/>
        <v/>
      </c>
      <c r="DW191" s="23" t="str">
        <f t="shared" si="218"/>
        <v/>
      </c>
      <c r="DX191" s="23" t="str">
        <f t="shared" si="219"/>
        <v/>
      </c>
      <c r="DY191" s="23" t="str">
        <f t="shared" si="220"/>
        <v/>
      </c>
      <c r="DZ191" s="23" t="str">
        <f t="shared" si="221"/>
        <v/>
      </c>
      <c r="EA191" s="23" t="str">
        <f t="shared" si="222"/>
        <v/>
      </c>
      <c r="EB191" s="23" t="str">
        <f t="shared" si="223"/>
        <v/>
      </c>
      <c r="EC191" s="23" t="str">
        <f t="shared" si="224"/>
        <v/>
      </c>
      <c r="ED191" s="23" t="str">
        <f t="shared" si="225"/>
        <v/>
      </c>
      <c r="EE191" s="23" t="str">
        <f t="shared" si="226"/>
        <v/>
      </c>
    </row>
    <row r="192" spans="1:135" ht="11.25" customHeight="1">
      <c r="A192" s="23"/>
      <c r="B192" s="23"/>
      <c r="E192" s="79"/>
      <c r="G192" s="36"/>
      <c r="H192" s="39"/>
      <c r="I192" s="33"/>
      <c r="J192" s="26"/>
      <c r="K192" s="26"/>
      <c r="L192" s="50"/>
      <c r="M192" s="46"/>
      <c r="N192" s="26"/>
      <c r="O192" s="20"/>
      <c r="P192" s="20"/>
      <c r="Q192" s="20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DC192" s="23" t="str">
        <f t="shared" si="198"/>
        <v/>
      </c>
      <c r="DD192" s="23" t="str">
        <f t="shared" si="199"/>
        <v/>
      </c>
      <c r="DE192" s="23" t="str">
        <f t="shared" si="200"/>
        <v/>
      </c>
      <c r="DF192" s="23" t="str">
        <f t="shared" si="201"/>
        <v/>
      </c>
      <c r="DG192" s="23" t="str">
        <f t="shared" si="202"/>
        <v/>
      </c>
      <c r="DH192" s="23" t="str">
        <f t="shared" si="203"/>
        <v/>
      </c>
      <c r="DI192" s="23" t="str">
        <f t="shared" si="204"/>
        <v/>
      </c>
      <c r="DJ192" s="23" t="str">
        <f t="shared" si="205"/>
        <v/>
      </c>
      <c r="DK192" s="23" t="str">
        <f t="shared" si="206"/>
        <v/>
      </c>
      <c r="DL192" s="23" t="str">
        <f t="shared" si="207"/>
        <v/>
      </c>
      <c r="DM192" s="23" t="str">
        <f t="shared" si="208"/>
        <v/>
      </c>
      <c r="DN192" s="23" t="str">
        <f t="shared" si="209"/>
        <v/>
      </c>
      <c r="DO192" s="23" t="str">
        <f t="shared" si="210"/>
        <v/>
      </c>
      <c r="DP192" s="23" t="str">
        <f t="shared" si="211"/>
        <v/>
      </c>
      <c r="DQ192" s="23" t="str">
        <f t="shared" si="212"/>
        <v/>
      </c>
      <c r="DR192" s="23" t="str">
        <f t="shared" si="213"/>
        <v/>
      </c>
      <c r="DS192" s="23" t="str">
        <f t="shared" si="214"/>
        <v/>
      </c>
      <c r="DT192" s="23" t="str">
        <f t="shared" si="215"/>
        <v/>
      </c>
      <c r="DU192" s="23" t="str">
        <f t="shared" si="216"/>
        <v/>
      </c>
      <c r="DV192" s="23" t="str">
        <f t="shared" si="217"/>
        <v/>
      </c>
      <c r="DW192" s="23" t="str">
        <f t="shared" si="218"/>
        <v/>
      </c>
      <c r="DX192" s="23" t="str">
        <f t="shared" si="219"/>
        <v/>
      </c>
      <c r="DY192" s="23" t="str">
        <f t="shared" si="220"/>
        <v/>
      </c>
      <c r="DZ192" s="23" t="str">
        <f t="shared" si="221"/>
        <v/>
      </c>
      <c r="EA192" s="23" t="str">
        <f t="shared" si="222"/>
        <v/>
      </c>
      <c r="EB192" s="23" t="str">
        <f t="shared" si="223"/>
        <v/>
      </c>
      <c r="EC192" s="23" t="str">
        <f t="shared" si="224"/>
        <v/>
      </c>
      <c r="ED192" s="23" t="str">
        <f t="shared" si="225"/>
        <v/>
      </c>
      <c r="EE192" s="23" t="str">
        <f t="shared" si="226"/>
        <v/>
      </c>
    </row>
    <row r="193" spans="1:135" ht="11.25" customHeight="1">
      <c r="A193" s="23"/>
      <c r="B193" s="23"/>
      <c r="E193" s="79"/>
      <c r="G193" s="36"/>
      <c r="H193" s="39"/>
      <c r="I193" s="33"/>
      <c r="J193" s="26"/>
      <c r="K193" s="26"/>
      <c r="L193" s="50"/>
      <c r="M193" s="46"/>
      <c r="N193" s="26"/>
      <c r="O193" s="20"/>
      <c r="P193" s="20"/>
      <c r="Q193" s="20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DC193" s="23" t="str">
        <f t="shared" si="198"/>
        <v/>
      </c>
      <c r="DD193" s="23" t="str">
        <f t="shared" si="199"/>
        <v/>
      </c>
      <c r="DE193" s="23" t="str">
        <f t="shared" si="200"/>
        <v/>
      </c>
      <c r="DF193" s="23" t="str">
        <f t="shared" si="201"/>
        <v/>
      </c>
      <c r="DG193" s="23" t="str">
        <f t="shared" si="202"/>
        <v/>
      </c>
      <c r="DH193" s="23" t="str">
        <f t="shared" si="203"/>
        <v/>
      </c>
      <c r="DI193" s="23" t="str">
        <f t="shared" si="204"/>
        <v/>
      </c>
      <c r="DJ193" s="23" t="str">
        <f t="shared" si="205"/>
        <v/>
      </c>
      <c r="DK193" s="23" t="str">
        <f t="shared" si="206"/>
        <v/>
      </c>
      <c r="DL193" s="23" t="str">
        <f t="shared" si="207"/>
        <v/>
      </c>
      <c r="DM193" s="23" t="str">
        <f t="shared" si="208"/>
        <v/>
      </c>
      <c r="DN193" s="23" t="str">
        <f t="shared" si="209"/>
        <v/>
      </c>
      <c r="DO193" s="23" t="str">
        <f t="shared" si="210"/>
        <v/>
      </c>
      <c r="DP193" s="23" t="str">
        <f t="shared" si="211"/>
        <v/>
      </c>
      <c r="DQ193" s="23" t="str">
        <f t="shared" si="212"/>
        <v/>
      </c>
      <c r="DR193" s="23" t="str">
        <f t="shared" si="213"/>
        <v/>
      </c>
      <c r="DS193" s="23" t="str">
        <f t="shared" si="214"/>
        <v/>
      </c>
      <c r="DT193" s="23" t="str">
        <f t="shared" si="215"/>
        <v/>
      </c>
      <c r="DU193" s="23" t="str">
        <f t="shared" si="216"/>
        <v/>
      </c>
      <c r="DV193" s="23" t="str">
        <f t="shared" si="217"/>
        <v/>
      </c>
      <c r="DW193" s="23" t="str">
        <f t="shared" si="218"/>
        <v/>
      </c>
      <c r="DX193" s="23" t="str">
        <f t="shared" si="219"/>
        <v/>
      </c>
      <c r="DY193" s="23" t="str">
        <f t="shared" si="220"/>
        <v/>
      </c>
      <c r="DZ193" s="23" t="str">
        <f t="shared" si="221"/>
        <v/>
      </c>
      <c r="EA193" s="23" t="str">
        <f t="shared" si="222"/>
        <v/>
      </c>
      <c r="EB193" s="23" t="str">
        <f t="shared" si="223"/>
        <v/>
      </c>
      <c r="EC193" s="23" t="str">
        <f t="shared" si="224"/>
        <v/>
      </c>
      <c r="ED193" s="23" t="str">
        <f t="shared" si="225"/>
        <v/>
      </c>
      <c r="EE193" s="23" t="str">
        <f t="shared" si="226"/>
        <v/>
      </c>
    </row>
    <row r="194" spans="1:135" ht="11.25" customHeight="1">
      <c r="A194" s="23"/>
      <c r="B194" s="23"/>
      <c r="E194" s="79"/>
      <c r="G194" s="36"/>
      <c r="H194" s="39"/>
      <c r="I194" s="33"/>
      <c r="J194" s="26"/>
      <c r="K194" s="26"/>
      <c r="L194" s="50"/>
      <c r="M194" s="46"/>
      <c r="N194" s="26"/>
      <c r="O194" s="20"/>
      <c r="P194" s="20"/>
      <c r="Q194" s="20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DC194" s="23" t="str">
        <f t="shared" si="198"/>
        <v/>
      </c>
      <c r="DD194" s="23" t="str">
        <f t="shared" si="199"/>
        <v/>
      </c>
      <c r="DE194" s="23" t="str">
        <f t="shared" si="200"/>
        <v/>
      </c>
      <c r="DF194" s="23" t="str">
        <f t="shared" si="201"/>
        <v/>
      </c>
      <c r="DG194" s="23" t="str">
        <f t="shared" si="202"/>
        <v/>
      </c>
      <c r="DH194" s="23" t="str">
        <f t="shared" si="203"/>
        <v/>
      </c>
      <c r="DI194" s="23" t="str">
        <f t="shared" si="204"/>
        <v/>
      </c>
      <c r="DJ194" s="23" t="str">
        <f t="shared" si="205"/>
        <v/>
      </c>
      <c r="DK194" s="23" t="str">
        <f t="shared" si="206"/>
        <v/>
      </c>
      <c r="DL194" s="23" t="str">
        <f t="shared" si="207"/>
        <v/>
      </c>
      <c r="DM194" s="23" t="str">
        <f t="shared" si="208"/>
        <v/>
      </c>
      <c r="DN194" s="23" t="str">
        <f t="shared" si="209"/>
        <v/>
      </c>
      <c r="DO194" s="23" t="str">
        <f t="shared" si="210"/>
        <v/>
      </c>
      <c r="DP194" s="23" t="str">
        <f t="shared" si="211"/>
        <v/>
      </c>
      <c r="DQ194" s="23" t="str">
        <f t="shared" si="212"/>
        <v/>
      </c>
      <c r="DR194" s="23" t="str">
        <f t="shared" si="213"/>
        <v/>
      </c>
      <c r="DS194" s="23" t="str">
        <f t="shared" si="214"/>
        <v/>
      </c>
      <c r="DT194" s="23" t="str">
        <f t="shared" si="215"/>
        <v/>
      </c>
      <c r="DU194" s="23" t="str">
        <f t="shared" si="216"/>
        <v/>
      </c>
      <c r="DV194" s="23" t="str">
        <f t="shared" si="217"/>
        <v/>
      </c>
      <c r="DW194" s="23" t="str">
        <f t="shared" si="218"/>
        <v/>
      </c>
      <c r="DX194" s="23" t="str">
        <f t="shared" si="219"/>
        <v/>
      </c>
      <c r="DY194" s="23" t="str">
        <f t="shared" si="220"/>
        <v/>
      </c>
      <c r="DZ194" s="23" t="str">
        <f t="shared" si="221"/>
        <v/>
      </c>
      <c r="EA194" s="23" t="str">
        <f t="shared" si="222"/>
        <v/>
      </c>
      <c r="EB194" s="23" t="str">
        <f t="shared" si="223"/>
        <v/>
      </c>
      <c r="EC194" s="23" t="str">
        <f t="shared" si="224"/>
        <v/>
      </c>
      <c r="ED194" s="23" t="str">
        <f t="shared" si="225"/>
        <v/>
      </c>
      <c r="EE194" s="23" t="str">
        <f t="shared" si="226"/>
        <v/>
      </c>
    </row>
    <row r="195" spans="1:135" ht="11.25" customHeight="1">
      <c r="A195" s="23"/>
      <c r="B195" s="23"/>
      <c r="E195" s="79"/>
      <c r="G195" s="36"/>
      <c r="H195" s="39"/>
      <c r="I195" s="33"/>
      <c r="J195" s="26"/>
      <c r="K195" s="26"/>
      <c r="L195" s="50"/>
      <c r="M195" s="46"/>
      <c r="N195" s="26"/>
      <c r="O195" s="20"/>
      <c r="P195" s="20"/>
      <c r="Q195" s="20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DC195" s="23" t="str">
        <f t="shared" si="198"/>
        <v/>
      </c>
      <c r="DD195" s="23" t="str">
        <f t="shared" si="199"/>
        <v/>
      </c>
      <c r="DE195" s="23" t="str">
        <f t="shared" si="200"/>
        <v/>
      </c>
      <c r="DF195" s="23" t="str">
        <f t="shared" si="201"/>
        <v/>
      </c>
      <c r="DG195" s="23" t="str">
        <f t="shared" si="202"/>
        <v/>
      </c>
      <c r="DH195" s="23" t="str">
        <f t="shared" si="203"/>
        <v/>
      </c>
      <c r="DI195" s="23" t="str">
        <f t="shared" si="204"/>
        <v/>
      </c>
      <c r="DJ195" s="23" t="str">
        <f t="shared" si="205"/>
        <v/>
      </c>
      <c r="DK195" s="23" t="str">
        <f t="shared" si="206"/>
        <v/>
      </c>
      <c r="DL195" s="23" t="str">
        <f t="shared" si="207"/>
        <v/>
      </c>
      <c r="DM195" s="23" t="str">
        <f t="shared" si="208"/>
        <v/>
      </c>
      <c r="DN195" s="23" t="str">
        <f t="shared" si="209"/>
        <v/>
      </c>
      <c r="DO195" s="23" t="str">
        <f t="shared" si="210"/>
        <v/>
      </c>
      <c r="DP195" s="23" t="str">
        <f t="shared" si="211"/>
        <v/>
      </c>
      <c r="DQ195" s="23" t="str">
        <f t="shared" si="212"/>
        <v/>
      </c>
      <c r="DR195" s="23" t="str">
        <f t="shared" si="213"/>
        <v/>
      </c>
      <c r="DS195" s="23" t="str">
        <f t="shared" si="214"/>
        <v/>
      </c>
      <c r="DT195" s="23" t="str">
        <f t="shared" si="215"/>
        <v/>
      </c>
      <c r="DU195" s="23" t="str">
        <f t="shared" si="216"/>
        <v/>
      </c>
      <c r="DV195" s="23" t="str">
        <f t="shared" si="217"/>
        <v/>
      </c>
      <c r="DW195" s="23" t="str">
        <f t="shared" si="218"/>
        <v/>
      </c>
      <c r="DX195" s="23" t="str">
        <f t="shared" si="219"/>
        <v/>
      </c>
      <c r="DY195" s="23" t="str">
        <f t="shared" si="220"/>
        <v/>
      </c>
      <c r="DZ195" s="23" t="str">
        <f t="shared" si="221"/>
        <v/>
      </c>
      <c r="EA195" s="23" t="str">
        <f t="shared" si="222"/>
        <v/>
      </c>
      <c r="EB195" s="23" t="str">
        <f t="shared" si="223"/>
        <v/>
      </c>
      <c r="EC195" s="23" t="str">
        <f t="shared" si="224"/>
        <v/>
      </c>
      <c r="ED195" s="23" t="str">
        <f t="shared" si="225"/>
        <v/>
      </c>
      <c r="EE195" s="23" t="str">
        <f t="shared" si="226"/>
        <v/>
      </c>
    </row>
    <row r="196" spans="1:135" ht="11.25" customHeight="1">
      <c r="A196" s="23"/>
      <c r="B196" s="23"/>
      <c r="E196" s="79"/>
      <c r="G196" s="36"/>
      <c r="H196" s="39"/>
      <c r="I196" s="33"/>
      <c r="J196" s="26"/>
      <c r="K196" s="26"/>
      <c r="L196" s="50"/>
      <c r="M196" s="46"/>
      <c r="N196" s="26"/>
      <c r="O196" s="20"/>
      <c r="P196" s="20"/>
      <c r="Q196" s="20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DC196" s="23" t="str">
        <f t="shared" si="198"/>
        <v/>
      </c>
      <c r="DD196" s="23" t="str">
        <f t="shared" si="199"/>
        <v/>
      </c>
      <c r="DE196" s="23" t="str">
        <f t="shared" si="200"/>
        <v/>
      </c>
      <c r="DF196" s="23" t="str">
        <f t="shared" si="201"/>
        <v/>
      </c>
      <c r="DG196" s="23" t="str">
        <f t="shared" si="202"/>
        <v/>
      </c>
      <c r="DH196" s="23" t="str">
        <f t="shared" si="203"/>
        <v/>
      </c>
      <c r="DI196" s="23" t="str">
        <f t="shared" si="204"/>
        <v/>
      </c>
      <c r="DJ196" s="23" t="str">
        <f t="shared" si="205"/>
        <v/>
      </c>
      <c r="DK196" s="23" t="str">
        <f t="shared" si="206"/>
        <v/>
      </c>
      <c r="DL196" s="23" t="str">
        <f t="shared" si="207"/>
        <v/>
      </c>
      <c r="DM196" s="23" t="str">
        <f t="shared" si="208"/>
        <v/>
      </c>
      <c r="DN196" s="23" t="str">
        <f t="shared" si="209"/>
        <v/>
      </c>
      <c r="DO196" s="23" t="str">
        <f t="shared" si="210"/>
        <v/>
      </c>
      <c r="DP196" s="23" t="str">
        <f t="shared" si="211"/>
        <v/>
      </c>
      <c r="DQ196" s="23" t="str">
        <f t="shared" si="212"/>
        <v/>
      </c>
      <c r="DR196" s="23" t="str">
        <f t="shared" si="213"/>
        <v/>
      </c>
      <c r="DS196" s="23" t="str">
        <f t="shared" si="214"/>
        <v/>
      </c>
      <c r="DT196" s="23" t="str">
        <f t="shared" si="215"/>
        <v/>
      </c>
      <c r="DU196" s="23" t="str">
        <f t="shared" si="216"/>
        <v/>
      </c>
      <c r="DV196" s="23" t="str">
        <f t="shared" si="217"/>
        <v/>
      </c>
      <c r="DW196" s="23" t="str">
        <f t="shared" si="218"/>
        <v/>
      </c>
      <c r="DX196" s="23" t="str">
        <f t="shared" si="219"/>
        <v/>
      </c>
      <c r="DY196" s="23" t="str">
        <f t="shared" si="220"/>
        <v/>
      </c>
      <c r="DZ196" s="23" t="str">
        <f t="shared" si="221"/>
        <v/>
      </c>
      <c r="EA196" s="23" t="str">
        <f t="shared" si="222"/>
        <v/>
      </c>
      <c r="EB196" s="23" t="str">
        <f t="shared" si="223"/>
        <v/>
      </c>
      <c r="EC196" s="23" t="str">
        <f t="shared" si="224"/>
        <v/>
      </c>
      <c r="ED196" s="23" t="str">
        <f t="shared" si="225"/>
        <v/>
      </c>
      <c r="EE196" s="23" t="str">
        <f t="shared" si="226"/>
        <v/>
      </c>
    </row>
    <row r="197" spans="1:135" ht="11.25" customHeight="1">
      <c r="A197" s="23"/>
      <c r="C197" s="22"/>
      <c r="D197" s="22"/>
      <c r="F197" s="84"/>
      <c r="I197" s="33"/>
      <c r="O197" s="20"/>
      <c r="P197" s="20"/>
      <c r="Q197" s="20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DC197" s="23" t="str">
        <f t="shared" si="198"/>
        <v/>
      </c>
      <c r="DD197" s="23" t="str">
        <f t="shared" si="199"/>
        <v/>
      </c>
      <c r="DE197" s="23" t="str">
        <f t="shared" si="200"/>
        <v/>
      </c>
      <c r="DF197" s="23" t="str">
        <f t="shared" si="201"/>
        <v/>
      </c>
      <c r="DG197" s="23" t="str">
        <f t="shared" si="202"/>
        <v/>
      </c>
      <c r="DH197" s="23" t="str">
        <f t="shared" si="203"/>
        <v/>
      </c>
      <c r="DI197" s="23" t="str">
        <f t="shared" si="204"/>
        <v/>
      </c>
      <c r="DJ197" s="23" t="str">
        <f t="shared" si="205"/>
        <v/>
      </c>
      <c r="DK197" s="23" t="str">
        <f t="shared" si="206"/>
        <v/>
      </c>
      <c r="DL197" s="23" t="str">
        <f t="shared" si="207"/>
        <v/>
      </c>
      <c r="DM197" s="23" t="str">
        <f t="shared" si="208"/>
        <v/>
      </c>
      <c r="DN197" s="23" t="str">
        <f t="shared" si="209"/>
        <v/>
      </c>
      <c r="DO197" s="23" t="str">
        <f t="shared" si="210"/>
        <v/>
      </c>
      <c r="DP197" s="23" t="str">
        <f t="shared" si="211"/>
        <v/>
      </c>
      <c r="DQ197" s="23" t="str">
        <f t="shared" si="212"/>
        <v/>
      </c>
      <c r="DR197" s="23" t="str">
        <f t="shared" si="213"/>
        <v/>
      </c>
      <c r="DS197" s="23" t="str">
        <f t="shared" si="214"/>
        <v/>
      </c>
      <c r="DT197" s="23" t="str">
        <f t="shared" si="215"/>
        <v/>
      </c>
      <c r="DU197" s="23" t="str">
        <f t="shared" si="216"/>
        <v/>
      </c>
      <c r="DV197" s="23" t="str">
        <f t="shared" si="217"/>
        <v/>
      </c>
      <c r="DW197" s="23" t="str">
        <f t="shared" si="218"/>
        <v/>
      </c>
      <c r="DX197" s="23" t="str">
        <f t="shared" si="219"/>
        <v/>
      </c>
      <c r="DY197" s="23" t="str">
        <f t="shared" si="220"/>
        <v/>
      </c>
      <c r="DZ197" s="23" t="str">
        <f t="shared" si="221"/>
        <v/>
      </c>
      <c r="EA197" s="23" t="str">
        <f t="shared" si="222"/>
        <v/>
      </c>
      <c r="EB197" s="23" t="str">
        <f t="shared" si="223"/>
        <v/>
      </c>
      <c r="EC197" s="23" t="str">
        <f t="shared" si="224"/>
        <v/>
      </c>
      <c r="ED197" s="23" t="str">
        <f t="shared" si="225"/>
        <v/>
      </c>
      <c r="EE197" s="23" t="str">
        <f t="shared" si="226"/>
        <v/>
      </c>
    </row>
    <row r="198" spans="1:135" ht="11.25" customHeight="1">
      <c r="A198" s="23"/>
      <c r="B198" s="21"/>
      <c r="C198" s="21"/>
      <c r="D198" s="21"/>
      <c r="E198" s="20"/>
      <c r="F198" s="80"/>
      <c r="G198" s="37"/>
      <c r="H198" s="40"/>
      <c r="I198" s="54"/>
      <c r="J198" s="24"/>
      <c r="K198" s="24"/>
      <c r="L198" s="51"/>
      <c r="M198" s="47"/>
      <c r="N198" s="24"/>
      <c r="O198" s="20"/>
      <c r="P198" s="20"/>
      <c r="Q198" s="20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DC198" s="23" t="str">
        <f t="shared" si="198"/>
        <v/>
      </c>
      <c r="DD198" s="23" t="str">
        <f t="shared" si="199"/>
        <v/>
      </c>
      <c r="DE198" s="23" t="str">
        <f t="shared" si="200"/>
        <v/>
      </c>
      <c r="DF198" s="23" t="str">
        <f t="shared" si="201"/>
        <v/>
      </c>
      <c r="DG198" s="23" t="str">
        <f t="shared" si="202"/>
        <v/>
      </c>
      <c r="DH198" s="23" t="str">
        <f t="shared" si="203"/>
        <v/>
      </c>
      <c r="DI198" s="23" t="str">
        <f t="shared" si="204"/>
        <v/>
      </c>
      <c r="DJ198" s="23" t="str">
        <f t="shared" si="205"/>
        <v/>
      </c>
      <c r="DK198" s="23" t="str">
        <f t="shared" si="206"/>
        <v/>
      </c>
      <c r="DL198" s="23" t="str">
        <f t="shared" si="207"/>
        <v/>
      </c>
      <c r="DM198" s="23" t="str">
        <f t="shared" si="208"/>
        <v/>
      </c>
      <c r="DN198" s="23" t="str">
        <f t="shared" si="209"/>
        <v/>
      </c>
      <c r="DO198" s="23" t="str">
        <f t="shared" si="210"/>
        <v/>
      </c>
      <c r="DP198" s="23" t="str">
        <f t="shared" si="211"/>
        <v/>
      </c>
      <c r="DQ198" s="23" t="str">
        <f t="shared" si="212"/>
        <v/>
      </c>
      <c r="DR198" s="23" t="str">
        <f t="shared" si="213"/>
        <v/>
      </c>
      <c r="DS198" s="23" t="str">
        <f t="shared" si="214"/>
        <v/>
      </c>
      <c r="DT198" s="23" t="str">
        <f t="shared" si="215"/>
        <v/>
      </c>
      <c r="DU198" s="23" t="str">
        <f t="shared" si="216"/>
        <v/>
      </c>
      <c r="DV198" s="23" t="str">
        <f t="shared" si="217"/>
        <v/>
      </c>
      <c r="DW198" s="23" t="str">
        <f t="shared" si="218"/>
        <v/>
      </c>
      <c r="DX198" s="23" t="str">
        <f t="shared" si="219"/>
        <v/>
      </c>
      <c r="DY198" s="23" t="str">
        <f t="shared" si="220"/>
        <v/>
      </c>
      <c r="DZ198" s="23" t="str">
        <f t="shared" si="221"/>
        <v/>
      </c>
      <c r="EA198" s="23" t="str">
        <f t="shared" si="222"/>
        <v/>
      </c>
      <c r="EB198" s="23" t="str">
        <f t="shared" si="223"/>
        <v/>
      </c>
      <c r="EC198" s="23" t="str">
        <f t="shared" si="224"/>
        <v/>
      </c>
      <c r="ED198" s="23" t="str">
        <f t="shared" si="225"/>
        <v/>
      </c>
      <c r="EE198" s="23" t="str">
        <f t="shared" si="226"/>
        <v/>
      </c>
    </row>
    <row r="199" spans="1:135" ht="11.25" customHeight="1">
      <c r="A199" s="23"/>
      <c r="B199" s="21"/>
      <c r="C199" s="21"/>
      <c r="D199" s="21"/>
      <c r="E199" s="20"/>
      <c r="F199" s="80"/>
      <c r="G199" s="37"/>
      <c r="H199" s="40"/>
      <c r="I199" s="54"/>
      <c r="J199" s="24"/>
      <c r="K199" s="24"/>
      <c r="L199" s="51"/>
      <c r="M199" s="47"/>
      <c r="N199" s="24"/>
      <c r="O199" s="20"/>
      <c r="P199" s="20"/>
      <c r="Q199" s="20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DC199" s="23" t="str">
        <f t="shared" si="198"/>
        <v/>
      </c>
      <c r="DD199" s="23" t="str">
        <f t="shared" si="199"/>
        <v/>
      </c>
      <c r="DE199" s="23" t="str">
        <f t="shared" si="200"/>
        <v/>
      </c>
      <c r="DF199" s="23" t="str">
        <f t="shared" si="201"/>
        <v/>
      </c>
      <c r="DG199" s="23" t="str">
        <f t="shared" si="202"/>
        <v/>
      </c>
      <c r="DH199" s="23" t="str">
        <f t="shared" si="203"/>
        <v/>
      </c>
      <c r="DI199" s="23" t="str">
        <f t="shared" si="204"/>
        <v/>
      </c>
      <c r="DJ199" s="23" t="str">
        <f t="shared" si="205"/>
        <v/>
      </c>
      <c r="DK199" s="23" t="str">
        <f t="shared" si="206"/>
        <v/>
      </c>
      <c r="DL199" s="23" t="str">
        <f t="shared" si="207"/>
        <v/>
      </c>
      <c r="DM199" s="23" t="str">
        <f t="shared" si="208"/>
        <v/>
      </c>
      <c r="DN199" s="23" t="str">
        <f t="shared" si="209"/>
        <v/>
      </c>
      <c r="DO199" s="23" t="str">
        <f t="shared" si="210"/>
        <v/>
      </c>
      <c r="DP199" s="23" t="str">
        <f t="shared" si="211"/>
        <v/>
      </c>
      <c r="DQ199" s="23" t="str">
        <f t="shared" si="212"/>
        <v/>
      </c>
      <c r="DR199" s="23" t="str">
        <f t="shared" si="213"/>
        <v/>
      </c>
      <c r="DS199" s="23" t="str">
        <f t="shared" si="214"/>
        <v/>
      </c>
      <c r="DT199" s="23" t="str">
        <f t="shared" si="215"/>
        <v/>
      </c>
      <c r="DU199" s="23" t="str">
        <f t="shared" si="216"/>
        <v/>
      </c>
      <c r="DV199" s="23" t="str">
        <f t="shared" si="217"/>
        <v/>
      </c>
      <c r="DW199" s="23" t="str">
        <f t="shared" si="218"/>
        <v/>
      </c>
      <c r="DX199" s="23" t="str">
        <f t="shared" si="219"/>
        <v/>
      </c>
      <c r="DY199" s="23" t="str">
        <f t="shared" si="220"/>
        <v/>
      </c>
      <c r="DZ199" s="23" t="str">
        <f t="shared" si="221"/>
        <v/>
      </c>
      <c r="EA199" s="23" t="str">
        <f t="shared" si="222"/>
        <v/>
      </c>
      <c r="EB199" s="23" t="str">
        <f t="shared" si="223"/>
        <v/>
      </c>
      <c r="EC199" s="23" t="str">
        <f t="shared" si="224"/>
        <v/>
      </c>
      <c r="ED199" s="23" t="str">
        <f t="shared" si="225"/>
        <v/>
      </c>
      <c r="EE199" s="23" t="str">
        <f t="shared" si="226"/>
        <v/>
      </c>
    </row>
    <row r="200" spans="1:135" ht="11.25" customHeight="1">
      <c r="A200" s="23"/>
      <c r="B200" s="21"/>
      <c r="C200" s="21"/>
      <c r="D200" s="21"/>
      <c r="E200" s="20"/>
      <c r="F200" s="80"/>
      <c r="G200" s="37"/>
      <c r="H200" s="40"/>
      <c r="I200" s="54"/>
      <c r="J200" s="24"/>
      <c r="K200" s="24"/>
      <c r="L200" s="51"/>
      <c r="M200" s="47"/>
      <c r="N200" s="24"/>
      <c r="O200" s="20"/>
      <c r="P200" s="20"/>
      <c r="Q200" s="20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DC200" s="23" t="str">
        <f t="shared" si="198"/>
        <v/>
      </c>
      <c r="DD200" s="23" t="str">
        <f t="shared" si="199"/>
        <v/>
      </c>
      <c r="DE200" s="23" t="str">
        <f t="shared" si="200"/>
        <v/>
      </c>
      <c r="DF200" s="23" t="str">
        <f t="shared" si="201"/>
        <v/>
      </c>
      <c r="DG200" s="23" t="str">
        <f t="shared" si="202"/>
        <v/>
      </c>
      <c r="DH200" s="23" t="str">
        <f t="shared" si="203"/>
        <v/>
      </c>
      <c r="DI200" s="23" t="str">
        <f t="shared" si="204"/>
        <v/>
      </c>
      <c r="DJ200" s="23" t="str">
        <f t="shared" si="205"/>
        <v/>
      </c>
      <c r="DK200" s="23" t="str">
        <f t="shared" si="206"/>
        <v/>
      </c>
      <c r="DL200" s="23" t="str">
        <f t="shared" si="207"/>
        <v/>
      </c>
      <c r="DM200" s="23" t="str">
        <f t="shared" si="208"/>
        <v/>
      </c>
      <c r="DN200" s="23" t="str">
        <f t="shared" si="209"/>
        <v/>
      </c>
      <c r="DO200" s="23" t="str">
        <f t="shared" si="210"/>
        <v/>
      </c>
      <c r="DP200" s="23" t="str">
        <f t="shared" si="211"/>
        <v/>
      </c>
      <c r="DQ200" s="23" t="str">
        <f t="shared" si="212"/>
        <v/>
      </c>
      <c r="DR200" s="23" t="str">
        <f t="shared" si="213"/>
        <v/>
      </c>
      <c r="DS200" s="23" t="str">
        <f t="shared" si="214"/>
        <v/>
      </c>
      <c r="DT200" s="23" t="str">
        <f t="shared" si="215"/>
        <v/>
      </c>
      <c r="DU200" s="23" t="str">
        <f t="shared" si="216"/>
        <v/>
      </c>
      <c r="DV200" s="23" t="str">
        <f t="shared" si="217"/>
        <v/>
      </c>
      <c r="DW200" s="23" t="str">
        <f t="shared" si="218"/>
        <v/>
      </c>
      <c r="DX200" s="23" t="str">
        <f t="shared" si="219"/>
        <v/>
      </c>
      <c r="DY200" s="23" t="str">
        <f t="shared" si="220"/>
        <v/>
      </c>
      <c r="DZ200" s="23" t="str">
        <f t="shared" si="221"/>
        <v/>
      </c>
      <c r="EA200" s="23" t="str">
        <f t="shared" si="222"/>
        <v/>
      </c>
      <c r="EB200" s="23" t="str">
        <f t="shared" si="223"/>
        <v/>
      </c>
      <c r="EC200" s="23" t="str">
        <f t="shared" si="224"/>
        <v/>
      </c>
      <c r="ED200" s="23" t="str">
        <f t="shared" si="225"/>
        <v/>
      </c>
      <c r="EE200" s="23" t="str">
        <f t="shared" si="226"/>
        <v/>
      </c>
    </row>
    <row r="201" spans="1:135" ht="11.25" customHeight="1">
      <c r="A201" s="23"/>
      <c r="B201" s="21"/>
      <c r="C201" s="21"/>
      <c r="D201" s="21"/>
      <c r="E201" s="20"/>
      <c r="F201" s="80"/>
      <c r="G201" s="37"/>
      <c r="H201" s="40"/>
      <c r="I201" s="54"/>
      <c r="J201" s="24"/>
      <c r="K201" s="24"/>
      <c r="L201" s="51"/>
      <c r="M201" s="47"/>
      <c r="N201" s="24"/>
      <c r="O201" s="20"/>
      <c r="P201" s="20"/>
      <c r="Q201" s="20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DC201" s="23" t="str">
        <f t="shared" si="198"/>
        <v/>
      </c>
      <c r="DD201" s="23" t="str">
        <f t="shared" si="199"/>
        <v/>
      </c>
      <c r="DE201" s="23" t="str">
        <f t="shared" si="200"/>
        <v/>
      </c>
      <c r="DF201" s="23" t="str">
        <f t="shared" si="201"/>
        <v/>
      </c>
      <c r="DG201" s="23" t="str">
        <f t="shared" si="202"/>
        <v/>
      </c>
      <c r="DH201" s="23" t="str">
        <f t="shared" si="203"/>
        <v/>
      </c>
      <c r="DI201" s="23" t="str">
        <f t="shared" si="204"/>
        <v/>
      </c>
      <c r="DJ201" s="23" t="str">
        <f t="shared" si="205"/>
        <v/>
      </c>
      <c r="DK201" s="23" t="str">
        <f t="shared" si="206"/>
        <v/>
      </c>
      <c r="DL201" s="23" t="str">
        <f t="shared" si="207"/>
        <v/>
      </c>
      <c r="DM201" s="23" t="str">
        <f t="shared" si="208"/>
        <v/>
      </c>
      <c r="DN201" s="23" t="str">
        <f t="shared" si="209"/>
        <v/>
      </c>
      <c r="DO201" s="23" t="str">
        <f t="shared" si="210"/>
        <v/>
      </c>
      <c r="DP201" s="23" t="str">
        <f t="shared" si="211"/>
        <v/>
      </c>
      <c r="DQ201" s="23" t="str">
        <f t="shared" si="212"/>
        <v/>
      </c>
      <c r="DR201" s="23" t="str">
        <f t="shared" si="213"/>
        <v/>
      </c>
      <c r="DS201" s="23" t="str">
        <f t="shared" si="214"/>
        <v/>
      </c>
      <c r="DT201" s="23" t="str">
        <f t="shared" si="215"/>
        <v/>
      </c>
      <c r="DU201" s="23" t="str">
        <f t="shared" si="216"/>
        <v/>
      </c>
      <c r="DV201" s="23" t="str">
        <f t="shared" si="217"/>
        <v/>
      </c>
      <c r="DW201" s="23" t="str">
        <f t="shared" si="218"/>
        <v/>
      </c>
      <c r="DX201" s="23" t="str">
        <f t="shared" si="219"/>
        <v/>
      </c>
      <c r="DY201" s="23" t="str">
        <f t="shared" si="220"/>
        <v/>
      </c>
      <c r="DZ201" s="23" t="str">
        <f t="shared" si="221"/>
        <v/>
      </c>
      <c r="EA201" s="23" t="str">
        <f t="shared" si="222"/>
        <v/>
      </c>
      <c r="EB201" s="23" t="str">
        <f t="shared" si="223"/>
        <v/>
      </c>
      <c r="EC201" s="23" t="str">
        <f t="shared" si="224"/>
        <v/>
      </c>
      <c r="ED201" s="23" t="str">
        <f t="shared" si="225"/>
        <v/>
      </c>
      <c r="EE201" s="23" t="str">
        <f t="shared" si="226"/>
        <v/>
      </c>
    </row>
    <row r="202" spans="1:135" ht="11.25" customHeight="1">
      <c r="A202" s="23"/>
      <c r="B202" s="21"/>
      <c r="C202" s="21"/>
      <c r="D202" s="21"/>
      <c r="E202" s="20"/>
      <c r="F202" s="80"/>
      <c r="G202" s="37"/>
      <c r="H202" s="40"/>
      <c r="I202" s="54"/>
      <c r="J202" s="24"/>
      <c r="K202" s="24"/>
      <c r="L202" s="51"/>
      <c r="M202" s="47"/>
      <c r="N202" s="24"/>
      <c r="O202" s="20"/>
      <c r="P202" s="20"/>
      <c r="Q202" s="20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DC202" s="23" t="str">
        <f t="shared" ref="DC202:DC215" si="227">IF(Q203=1977,IF($E203=0,"",$E203),"")</f>
        <v/>
      </c>
      <c r="DD202" s="23" t="str">
        <f t="shared" ref="DD202:DD215" si="228">IF(Q203=1978,IF($E203=0,"",$E203),"")</f>
        <v/>
      </c>
      <c r="DE202" s="23" t="str">
        <f t="shared" ref="DE202:DE215" si="229">IF(Q203=1979,IF($E203=0,"",$E203),"")</f>
        <v/>
      </c>
      <c r="DF202" s="23" t="str">
        <f t="shared" ref="DF202:DF215" si="230">IF(Q203=1980,IF($E203=0,"",$E203),"")</f>
        <v/>
      </c>
      <c r="DG202" s="23" t="str">
        <f t="shared" ref="DG202:DG215" si="231">IF(Q203=1981,IF($E203=0,"",$E203),"")</f>
        <v/>
      </c>
      <c r="DH202" s="23" t="str">
        <f t="shared" ref="DH202:DH215" si="232">IF(Q203=1982,IF($E203=0,"",$E203),"")</f>
        <v/>
      </c>
      <c r="DI202" s="23" t="str">
        <f t="shared" ref="DI202:DI215" si="233">IF(Q203=1983,IF($E203=0,"",$E203),"")</f>
        <v/>
      </c>
      <c r="DJ202" s="23" t="str">
        <f t="shared" ref="DJ202:DJ215" si="234">IF(Q203=1984,IF($E203=0,"",$E203),"")</f>
        <v/>
      </c>
      <c r="DK202" s="23" t="str">
        <f t="shared" ref="DK202:DK215" si="235">IF(Q203=1985,IF($E203=0,"",$E203),"")</f>
        <v/>
      </c>
      <c r="DL202" s="23" t="str">
        <f t="shared" ref="DL202:DL215" si="236">IF(Q203=1986,IF($E203=0,"",$E203),"")</f>
        <v/>
      </c>
      <c r="DM202" s="23" t="str">
        <f t="shared" ref="DM202:DM215" si="237">IF(Q203=1987,IF($E203=0,"",$E203),"")</f>
        <v/>
      </c>
      <c r="DN202" s="23" t="str">
        <f t="shared" ref="DN202:DN215" si="238">IF(Q203=1988,IF($E203=0,"",$E203),"")</f>
        <v/>
      </c>
      <c r="DO202" s="23" t="str">
        <f t="shared" ref="DO202:DO215" si="239">IF(Q203=1989,IF($E203=0,"",$E203),"")</f>
        <v/>
      </c>
      <c r="DP202" s="23" t="str">
        <f t="shared" ref="DP202:DP215" si="240">IF(Q203=1990,IF($E203=0,"",$E203),"")</f>
        <v/>
      </c>
      <c r="DQ202" s="23" t="str">
        <f t="shared" ref="DQ202:DQ215" si="241">IF(Q203=1991,IF($E203=0,"",$E203),"")</f>
        <v/>
      </c>
      <c r="DR202" s="23" t="str">
        <f t="shared" ref="DR202:DR215" si="242">IF(Q203=1992,IF($E203=0,"",$E203),"")</f>
        <v/>
      </c>
      <c r="DS202" s="23" t="str">
        <f t="shared" ref="DS202:DS215" si="243">IF(Q203=1993,IF($E203=0,"",$E203),"")</f>
        <v/>
      </c>
      <c r="DT202" s="23" t="str">
        <f t="shared" ref="DT202:DT215" si="244">IF(Q203=1994,IF($E203=0,"",$E203),"")</f>
        <v/>
      </c>
      <c r="DU202" s="23" t="str">
        <f t="shared" ref="DU202:DU215" si="245">IF(Q203=1995,IF($E203=0,"",$E203),"")</f>
        <v/>
      </c>
      <c r="DV202" s="23" t="str">
        <f t="shared" ref="DV202:DV215" si="246">IF(Q203=1996,IF($E203=0,"",$E203),"")</f>
        <v/>
      </c>
      <c r="DW202" s="23" t="str">
        <f t="shared" ref="DW202:DW215" si="247">IF(Q203=1997,IF($E203=0,"",$E203),"")</f>
        <v/>
      </c>
      <c r="DX202" s="23" t="str">
        <f t="shared" ref="DX202:DX215" si="248">IF(Q203=1998,IF($E203=0,"",$E203),"")</f>
        <v/>
      </c>
      <c r="DY202" s="23" t="str">
        <f t="shared" ref="DY202:DY215" si="249">IF(Q203=1999,IF($E203=0,"",$E203),"")</f>
        <v/>
      </c>
      <c r="DZ202" s="23" t="str">
        <f t="shared" ref="DZ202:DZ215" si="250">IF(Q203=2000,IF($E203=0,"",$E203),"")</f>
        <v/>
      </c>
      <c r="EA202" s="23" t="str">
        <f t="shared" ref="EA202:EA215" si="251">IF(Q203=2001,IF($E203=0,"",$E203),"")</f>
        <v/>
      </c>
      <c r="EB202" s="23" t="str">
        <f t="shared" ref="EB202:EB215" si="252">IF(Q203=2002,IF($E203=0,"",$E203),"")</f>
        <v/>
      </c>
      <c r="EC202" s="23" t="str">
        <f t="shared" ref="EC202:EC215" si="253">IF(Q203=2003,IF($E203=0,"",$E203),"")</f>
        <v/>
      </c>
      <c r="ED202" s="23" t="str">
        <f t="shared" ref="ED202:ED215" si="254">IF(Q203=2004,IF($E203=0,"",$E203),"")</f>
        <v/>
      </c>
      <c r="EE202" s="23" t="str">
        <f t="shared" ref="EE202:EE215" si="255">IF(Q203=2005,IF($E203=0,"",$E203),"")</f>
        <v/>
      </c>
    </row>
    <row r="203" spans="1:135" ht="11.25" customHeight="1">
      <c r="A203" s="23"/>
      <c r="B203" s="21"/>
      <c r="C203" s="21"/>
      <c r="D203" s="21"/>
      <c r="E203" s="20"/>
      <c r="F203" s="80"/>
      <c r="G203" s="37"/>
      <c r="H203" s="40"/>
      <c r="I203" s="54"/>
      <c r="J203" s="24"/>
      <c r="K203" s="24"/>
      <c r="L203" s="51"/>
      <c r="M203" s="47"/>
      <c r="N203" s="24"/>
      <c r="O203" s="20"/>
      <c r="P203" s="20"/>
      <c r="Q203" s="20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DC203" s="23" t="str">
        <f t="shared" si="227"/>
        <v/>
      </c>
      <c r="DD203" s="23" t="str">
        <f t="shared" si="228"/>
        <v/>
      </c>
      <c r="DE203" s="23" t="str">
        <f t="shared" si="229"/>
        <v/>
      </c>
      <c r="DF203" s="23" t="str">
        <f t="shared" si="230"/>
        <v/>
      </c>
      <c r="DG203" s="23" t="str">
        <f t="shared" si="231"/>
        <v/>
      </c>
      <c r="DH203" s="23" t="str">
        <f t="shared" si="232"/>
        <v/>
      </c>
      <c r="DI203" s="23" t="str">
        <f t="shared" si="233"/>
        <v/>
      </c>
      <c r="DJ203" s="23" t="str">
        <f t="shared" si="234"/>
        <v/>
      </c>
      <c r="DK203" s="23" t="str">
        <f t="shared" si="235"/>
        <v/>
      </c>
      <c r="DL203" s="23" t="str">
        <f t="shared" si="236"/>
        <v/>
      </c>
      <c r="DM203" s="23" t="str">
        <f t="shared" si="237"/>
        <v/>
      </c>
      <c r="DN203" s="23" t="str">
        <f t="shared" si="238"/>
        <v/>
      </c>
      <c r="DO203" s="23" t="str">
        <f t="shared" si="239"/>
        <v/>
      </c>
      <c r="DP203" s="23" t="str">
        <f t="shared" si="240"/>
        <v/>
      </c>
      <c r="DQ203" s="23" t="str">
        <f t="shared" si="241"/>
        <v/>
      </c>
      <c r="DR203" s="23" t="str">
        <f t="shared" si="242"/>
        <v/>
      </c>
      <c r="DS203" s="23" t="str">
        <f t="shared" si="243"/>
        <v/>
      </c>
      <c r="DT203" s="23" t="str">
        <f t="shared" si="244"/>
        <v/>
      </c>
      <c r="DU203" s="23" t="str">
        <f t="shared" si="245"/>
        <v/>
      </c>
      <c r="DV203" s="23" t="str">
        <f t="shared" si="246"/>
        <v/>
      </c>
      <c r="DW203" s="23" t="str">
        <f t="shared" si="247"/>
        <v/>
      </c>
      <c r="DX203" s="23" t="str">
        <f t="shared" si="248"/>
        <v/>
      </c>
      <c r="DY203" s="23" t="str">
        <f t="shared" si="249"/>
        <v/>
      </c>
      <c r="DZ203" s="23" t="str">
        <f t="shared" si="250"/>
        <v/>
      </c>
      <c r="EA203" s="23" t="str">
        <f t="shared" si="251"/>
        <v/>
      </c>
      <c r="EB203" s="23" t="str">
        <f t="shared" si="252"/>
        <v/>
      </c>
      <c r="EC203" s="23" t="str">
        <f t="shared" si="253"/>
        <v/>
      </c>
      <c r="ED203" s="23" t="str">
        <f t="shared" si="254"/>
        <v/>
      </c>
      <c r="EE203" s="23" t="str">
        <f t="shared" si="255"/>
        <v/>
      </c>
    </row>
    <row r="204" spans="1:135" ht="11.25" customHeight="1">
      <c r="A204" s="23"/>
      <c r="B204" s="21"/>
      <c r="C204" s="21"/>
      <c r="D204" s="21"/>
      <c r="E204" s="20"/>
      <c r="F204" s="80"/>
      <c r="G204" s="37"/>
      <c r="H204" s="40"/>
      <c r="I204" s="54"/>
      <c r="J204" s="24"/>
      <c r="K204" s="24"/>
      <c r="L204" s="51"/>
      <c r="M204" s="47"/>
      <c r="N204" s="24"/>
      <c r="O204" s="20"/>
      <c r="P204" s="20"/>
      <c r="Q204" s="20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DC204" s="23" t="str">
        <f t="shared" si="227"/>
        <v/>
      </c>
      <c r="DD204" s="23" t="str">
        <f t="shared" si="228"/>
        <v/>
      </c>
      <c r="DE204" s="23" t="str">
        <f t="shared" si="229"/>
        <v/>
      </c>
      <c r="DF204" s="23" t="str">
        <f t="shared" si="230"/>
        <v/>
      </c>
      <c r="DG204" s="23" t="str">
        <f t="shared" si="231"/>
        <v/>
      </c>
      <c r="DH204" s="23" t="str">
        <f t="shared" si="232"/>
        <v/>
      </c>
      <c r="DI204" s="23" t="str">
        <f t="shared" si="233"/>
        <v/>
      </c>
      <c r="DJ204" s="23" t="str">
        <f t="shared" si="234"/>
        <v/>
      </c>
      <c r="DK204" s="23" t="str">
        <f t="shared" si="235"/>
        <v/>
      </c>
      <c r="DL204" s="23" t="str">
        <f t="shared" si="236"/>
        <v/>
      </c>
      <c r="DM204" s="23" t="str">
        <f t="shared" si="237"/>
        <v/>
      </c>
      <c r="DN204" s="23" t="str">
        <f t="shared" si="238"/>
        <v/>
      </c>
      <c r="DO204" s="23" t="str">
        <f t="shared" si="239"/>
        <v/>
      </c>
      <c r="DP204" s="23" t="str">
        <f t="shared" si="240"/>
        <v/>
      </c>
      <c r="DQ204" s="23" t="str">
        <f t="shared" si="241"/>
        <v/>
      </c>
      <c r="DR204" s="23" t="str">
        <f t="shared" si="242"/>
        <v/>
      </c>
      <c r="DS204" s="23" t="str">
        <f t="shared" si="243"/>
        <v/>
      </c>
      <c r="DT204" s="23" t="str">
        <f t="shared" si="244"/>
        <v/>
      </c>
      <c r="DU204" s="23" t="str">
        <f t="shared" si="245"/>
        <v/>
      </c>
      <c r="DV204" s="23" t="str">
        <f t="shared" si="246"/>
        <v/>
      </c>
      <c r="DW204" s="23" t="str">
        <f t="shared" si="247"/>
        <v/>
      </c>
      <c r="DX204" s="23" t="str">
        <f t="shared" si="248"/>
        <v/>
      </c>
      <c r="DY204" s="23" t="str">
        <f t="shared" si="249"/>
        <v/>
      </c>
      <c r="DZ204" s="23" t="str">
        <f t="shared" si="250"/>
        <v/>
      </c>
      <c r="EA204" s="23" t="str">
        <f t="shared" si="251"/>
        <v/>
      </c>
      <c r="EB204" s="23" t="str">
        <f t="shared" si="252"/>
        <v/>
      </c>
      <c r="EC204" s="23" t="str">
        <f t="shared" si="253"/>
        <v/>
      </c>
      <c r="ED204" s="23" t="str">
        <f t="shared" si="254"/>
        <v/>
      </c>
      <c r="EE204" s="23" t="str">
        <f t="shared" si="255"/>
        <v/>
      </c>
    </row>
    <row r="205" spans="1:135" ht="11.25" customHeight="1">
      <c r="A205" s="23"/>
      <c r="B205" s="21"/>
      <c r="C205" s="21"/>
      <c r="D205" s="21"/>
      <c r="E205" s="20"/>
      <c r="F205" s="80"/>
      <c r="G205" s="37"/>
      <c r="H205" s="40"/>
      <c r="I205" s="54"/>
      <c r="J205" s="24"/>
      <c r="K205" s="24"/>
      <c r="L205" s="51"/>
      <c r="M205" s="47"/>
      <c r="N205" s="24"/>
      <c r="O205" s="20"/>
      <c r="P205" s="20"/>
      <c r="Q205" s="20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DC205" s="23" t="str">
        <f t="shared" si="227"/>
        <v/>
      </c>
      <c r="DD205" s="23" t="str">
        <f t="shared" si="228"/>
        <v/>
      </c>
      <c r="DE205" s="23" t="str">
        <f t="shared" si="229"/>
        <v/>
      </c>
      <c r="DF205" s="23" t="str">
        <f t="shared" si="230"/>
        <v/>
      </c>
      <c r="DG205" s="23" t="str">
        <f t="shared" si="231"/>
        <v/>
      </c>
      <c r="DH205" s="23" t="str">
        <f t="shared" si="232"/>
        <v/>
      </c>
      <c r="DI205" s="23" t="str">
        <f t="shared" si="233"/>
        <v/>
      </c>
      <c r="DJ205" s="23" t="str">
        <f t="shared" si="234"/>
        <v/>
      </c>
      <c r="DK205" s="23" t="str">
        <f t="shared" si="235"/>
        <v/>
      </c>
      <c r="DL205" s="23" t="str">
        <f t="shared" si="236"/>
        <v/>
      </c>
      <c r="DM205" s="23" t="str">
        <f t="shared" si="237"/>
        <v/>
      </c>
      <c r="DN205" s="23" t="str">
        <f t="shared" si="238"/>
        <v/>
      </c>
      <c r="DO205" s="23" t="str">
        <f t="shared" si="239"/>
        <v/>
      </c>
      <c r="DP205" s="23" t="str">
        <f t="shared" si="240"/>
        <v/>
      </c>
      <c r="DQ205" s="23" t="str">
        <f t="shared" si="241"/>
        <v/>
      </c>
      <c r="DR205" s="23" t="str">
        <f t="shared" si="242"/>
        <v/>
      </c>
      <c r="DS205" s="23" t="str">
        <f t="shared" si="243"/>
        <v/>
      </c>
      <c r="DT205" s="23" t="str">
        <f t="shared" si="244"/>
        <v/>
      </c>
      <c r="DU205" s="23" t="str">
        <f t="shared" si="245"/>
        <v/>
      </c>
      <c r="DV205" s="23" t="str">
        <f t="shared" si="246"/>
        <v/>
      </c>
      <c r="DW205" s="23" t="str">
        <f t="shared" si="247"/>
        <v/>
      </c>
      <c r="DX205" s="23" t="str">
        <f t="shared" si="248"/>
        <v/>
      </c>
      <c r="DY205" s="23" t="str">
        <f t="shared" si="249"/>
        <v/>
      </c>
      <c r="DZ205" s="23" t="str">
        <f t="shared" si="250"/>
        <v/>
      </c>
      <c r="EA205" s="23" t="str">
        <f t="shared" si="251"/>
        <v/>
      </c>
      <c r="EB205" s="23" t="str">
        <f t="shared" si="252"/>
        <v/>
      </c>
      <c r="EC205" s="23" t="str">
        <f t="shared" si="253"/>
        <v/>
      </c>
      <c r="ED205" s="23" t="str">
        <f t="shared" si="254"/>
        <v/>
      </c>
      <c r="EE205" s="23" t="str">
        <f t="shared" si="255"/>
        <v/>
      </c>
    </row>
    <row r="206" spans="1:135" ht="11.25" customHeight="1">
      <c r="A206" s="23"/>
      <c r="B206" s="21"/>
      <c r="C206" s="21"/>
      <c r="D206" s="21"/>
      <c r="E206" s="20"/>
      <c r="F206" s="80"/>
      <c r="G206" s="37"/>
      <c r="H206" s="40"/>
      <c r="I206" s="54"/>
      <c r="J206" s="24"/>
      <c r="K206" s="24"/>
      <c r="L206" s="51"/>
      <c r="M206" s="47"/>
      <c r="N206" s="24"/>
      <c r="O206" s="20"/>
      <c r="P206" s="20"/>
      <c r="Q206" s="20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DC206" s="23" t="str">
        <f t="shared" si="227"/>
        <v/>
      </c>
      <c r="DD206" s="23" t="str">
        <f t="shared" si="228"/>
        <v/>
      </c>
      <c r="DE206" s="23" t="str">
        <f t="shared" si="229"/>
        <v/>
      </c>
      <c r="DF206" s="23" t="str">
        <f t="shared" si="230"/>
        <v/>
      </c>
      <c r="DG206" s="23" t="str">
        <f t="shared" si="231"/>
        <v/>
      </c>
      <c r="DH206" s="23" t="str">
        <f t="shared" si="232"/>
        <v/>
      </c>
      <c r="DI206" s="23" t="str">
        <f t="shared" si="233"/>
        <v/>
      </c>
      <c r="DJ206" s="23" t="str">
        <f t="shared" si="234"/>
        <v/>
      </c>
      <c r="DK206" s="23" t="str">
        <f t="shared" si="235"/>
        <v/>
      </c>
      <c r="DL206" s="23" t="str">
        <f t="shared" si="236"/>
        <v/>
      </c>
      <c r="DM206" s="23" t="str">
        <f t="shared" si="237"/>
        <v/>
      </c>
      <c r="DN206" s="23" t="str">
        <f t="shared" si="238"/>
        <v/>
      </c>
      <c r="DO206" s="23" t="str">
        <f t="shared" si="239"/>
        <v/>
      </c>
      <c r="DP206" s="23" t="str">
        <f t="shared" si="240"/>
        <v/>
      </c>
      <c r="DQ206" s="23" t="str">
        <f t="shared" si="241"/>
        <v/>
      </c>
      <c r="DR206" s="23" t="str">
        <f t="shared" si="242"/>
        <v/>
      </c>
      <c r="DS206" s="23" t="str">
        <f t="shared" si="243"/>
        <v/>
      </c>
      <c r="DT206" s="23" t="str">
        <f t="shared" si="244"/>
        <v/>
      </c>
      <c r="DU206" s="23" t="str">
        <f t="shared" si="245"/>
        <v/>
      </c>
      <c r="DV206" s="23" t="str">
        <f t="shared" si="246"/>
        <v/>
      </c>
      <c r="DW206" s="23" t="str">
        <f t="shared" si="247"/>
        <v/>
      </c>
      <c r="DX206" s="23" t="str">
        <f t="shared" si="248"/>
        <v/>
      </c>
      <c r="DY206" s="23" t="str">
        <f t="shared" si="249"/>
        <v/>
      </c>
      <c r="DZ206" s="23" t="str">
        <f t="shared" si="250"/>
        <v/>
      </c>
      <c r="EA206" s="23" t="str">
        <f t="shared" si="251"/>
        <v/>
      </c>
      <c r="EB206" s="23" t="str">
        <f t="shared" si="252"/>
        <v/>
      </c>
      <c r="EC206" s="23" t="str">
        <f t="shared" si="253"/>
        <v/>
      </c>
      <c r="ED206" s="23" t="str">
        <f t="shared" si="254"/>
        <v/>
      </c>
      <c r="EE206" s="23" t="str">
        <f t="shared" si="255"/>
        <v/>
      </c>
    </row>
    <row r="207" spans="1:135" ht="11.25" customHeight="1">
      <c r="A207" s="23"/>
      <c r="B207" s="21"/>
      <c r="C207" s="21"/>
      <c r="D207" s="21"/>
      <c r="E207" s="20"/>
      <c r="F207" s="80"/>
      <c r="G207" s="37"/>
      <c r="H207" s="40"/>
      <c r="I207" s="54"/>
      <c r="J207" s="24"/>
      <c r="K207" s="24"/>
      <c r="L207" s="51"/>
      <c r="M207" s="47"/>
      <c r="N207" s="24"/>
      <c r="O207" s="20"/>
      <c r="P207" s="20"/>
      <c r="Q207" s="20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DC207" s="23" t="str">
        <f t="shared" si="227"/>
        <v/>
      </c>
      <c r="DD207" s="23" t="str">
        <f t="shared" si="228"/>
        <v/>
      </c>
      <c r="DE207" s="23" t="str">
        <f t="shared" si="229"/>
        <v/>
      </c>
      <c r="DF207" s="23" t="str">
        <f t="shared" si="230"/>
        <v/>
      </c>
      <c r="DG207" s="23" t="str">
        <f t="shared" si="231"/>
        <v/>
      </c>
      <c r="DH207" s="23" t="str">
        <f t="shared" si="232"/>
        <v/>
      </c>
      <c r="DI207" s="23" t="str">
        <f t="shared" si="233"/>
        <v/>
      </c>
      <c r="DJ207" s="23" t="str">
        <f t="shared" si="234"/>
        <v/>
      </c>
      <c r="DK207" s="23" t="str">
        <f t="shared" si="235"/>
        <v/>
      </c>
      <c r="DL207" s="23" t="str">
        <f t="shared" si="236"/>
        <v/>
      </c>
      <c r="DM207" s="23" t="str">
        <f t="shared" si="237"/>
        <v/>
      </c>
      <c r="DN207" s="23" t="str">
        <f t="shared" si="238"/>
        <v/>
      </c>
      <c r="DO207" s="23" t="str">
        <f t="shared" si="239"/>
        <v/>
      </c>
      <c r="DP207" s="23" t="str">
        <f t="shared" si="240"/>
        <v/>
      </c>
      <c r="DQ207" s="23" t="str">
        <f t="shared" si="241"/>
        <v/>
      </c>
      <c r="DR207" s="23" t="str">
        <f t="shared" si="242"/>
        <v/>
      </c>
      <c r="DS207" s="23" t="str">
        <f t="shared" si="243"/>
        <v/>
      </c>
      <c r="DT207" s="23" t="str">
        <f t="shared" si="244"/>
        <v/>
      </c>
      <c r="DU207" s="23" t="str">
        <f t="shared" si="245"/>
        <v/>
      </c>
      <c r="DV207" s="23" t="str">
        <f t="shared" si="246"/>
        <v/>
      </c>
      <c r="DW207" s="23" t="str">
        <f t="shared" si="247"/>
        <v/>
      </c>
      <c r="DX207" s="23" t="str">
        <f t="shared" si="248"/>
        <v/>
      </c>
      <c r="DY207" s="23" t="str">
        <f t="shared" si="249"/>
        <v/>
      </c>
      <c r="DZ207" s="23" t="str">
        <f t="shared" si="250"/>
        <v/>
      </c>
      <c r="EA207" s="23" t="str">
        <f t="shared" si="251"/>
        <v/>
      </c>
      <c r="EB207" s="23" t="str">
        <f t="shared" si="252"/>
        <v/>
      </c>
      <c r="EC207" s="23" t="str">
        <f t="shared" si="253"/>
        <v/>
      </c>
      <c r="ED207" s="23" t="str">
        <f t="shared" si="254"/>
        <v/>
      </c>
      <c r="EE207" s="23" t="str">
        <f t="shared" si="255"/>
        <v/>
      </c>
    </row>
    <row r="208" spans="1:135" ht="11.25" customHeight="1">
      <c r="A208" s="23"/>
      <c r="B208" s="21"/>
      <c r="C208" s="21"/>
      <c r="D208" s="21"/>
      <c r="E208" s="20"/>
      <c r="F208" s="80"/>
      <c r="G208" s="37"/>
      <c r="H208" s="40"/>
      <c r="I208" s="54"/>
      <c r="J208" s="24"/>
      <c r="K208" s="24"/>
      <c r="L208" s="51"/>
      <c r="M208" s="47"/>
      <c r="N208" s="24"/>
      <c r="O208" s="20"/>
      <c r="P208" s="20"/>
      <c r="Q208" s="20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DC208" s="23" t="str">
        <f t="shared" si="227"/>
        <v/>
      </c>
      <c r="DD208" s="23" t="str">
        <f t="shared" si="228"/>
        <v/>
      </c>
      <c r="DE208" s="23" t="str">
        <f t="shared" si="229"/>
        <v/>
      </c>
      <c r="DF208" s="23" t="str">
        <f t="shared" si="230"/>
        <v/>
      </c>
      <c r="DG208" s="23" t="str">
        <f t="shared" si="231"/>
        <v/>
      </c>
      <c r="DH208" s="23" t="str">
        <f t="shared" si="232"/>
        <v/>
      </c>
      <c r="DI208" s="23" t="str">
        <f t="shared" si="233"/>
        <v/>
      </c>
      <c r="DJ208" s="23" t="str">
        <f t="shared" si="234"/>
        <v/>
      </c>
      <c r="DK208" s="23" t="str">
        <f t="shared" si="235"/>
        <v/>
      </c>
      <c r="DL208" s="23" t="str">
        <f t="shared" si="236"/>
        <v/>
      </c>
      <c r="DM208" s="23" t="str">
        <f t="shared" si="237"/>
        <v/>
      </c>
      <c r="DN208" s="23" t="str">
        <f t="shared" si="238"/>
        <v/>
      </c>
      <c r="DO208" s="23" t="str">
        <f t="shared" si="239"/>
        <v/>
      </c>
      <c r="DP208" s="23" t="str">
        <f t="shared" si="240"/>
        <v/>
      </c>
      <c r="DQ208" s="23" t="str">
        <f t="shared" si="241"/>
        <v/>
      </c>
      <c r="DR208" s="23" t="str">
        <f t="shared" si="242"/>
        <v/>
      </c>
      <c r="DS208" s="23" t="str">
        <f t="shared" si="243"/>
        <v/>
      </c>
      <c r="DT208" s="23" t="str">
        <f t="shared" si="244"/>
        <v/>
      </c>
      <c r="DU208" s="23" t="str">
        <f t="shared" si="245"/>
        <v/>
      </c>
      <c r="DV208" s="23" t="str">
        <f t="shared" si="246"/>
        <v/>
      </c>
      <c r="DW208" s="23" t="str">
        <f t="shared" si="247"/>
        <v/>
      </c>
      <c r="DX208" s="23" t="str">
        <f t="shared" si="248"/>
        <v/>
      </c>
      <c r="DY208" s="23" t="str">
        <f t="shared" si="249"/>
        <v/>
      </c>
      <c r="DZ208" s="23" t="str">
        <f t="shared" si="250"/>
        <v/>
      </c>
      <c r="EA208" s="23" t="str">
        <f t="shared" si="251"/>
        <v/>
      </c>
      <c r="EB208" s="23" t="str">
        <f t="shared" si="252"/>
        <v/>
      </c>
      <c r="EC208" s="23" t="str">
        <f t="shared" si="253"/>
        <v/>
      </c>
      <c r="ED208" s="23" t="str">
        <f t="shared" si="254"/>
        <v/>
      </c>
      <c r="EE208" s="23" t="str">
        <f t="shared" si="255"/>
        <v/>
      </c>
    </row>
    <row r="209" spans="1:135" ht="11.25" customHeight="1">
      <c r="A209" s="23"/>
      <c r="B209" s="21"/>
      <c r="C209" s="21"/>
      <c r="D209" s="21"/>
      <c r="E209" s="20"/>
      <c r="F209" s="80"/>
      <c r="G209" s="37"/>
      <c r="H209" s="40"/>
      <c r="I209" s="54"/>
      <c r="J209" s="24"/>
      <c r="K209" s="24"/>
      <c r="L209" s="51"/>
      <c r="M209" s="47"/>
      <c r="N209" s="24"/>
      <c r="O209" s="20"/>
      <c r="P209" s="20"/>
      <c r="Q209" s="20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DC209" s="23" t="str">
        <f t="shared" si="227"/>
        <v/>
      </c>
      <c r="DD209" s="23" t="str">
        <f t="shared" si="228"/>
        <v/>
      </c>
      <c r="DE209" s="23" t="str">
        <f t="shared" si="229"/>
        <v/>
      </c>
      <c r="DF209" s="23" t="str">
        <f t="shared" si="230"/>
        <v/>
      </c>
      <c r="DG209" s="23" t="str">
        <f t="shared" si="231"/>
        <v/>
      </c>
      <c r="DH209" s="23" t="str">
        <f t="shared" si="232"/>
        <v/>
      </c>
      <c r="DI209" s="23" t="str">
        <f t="shared" si="233"/>
        <v/>
      </c>
      <c r="DJ209" s="23" t="str">
        <f t="shared" si="234"/>
        <v/>
      </c>
      <c r="DK209" s="23" t="str">
        <f t="shared" si="235"/>
        <v/>
      </c>
      <c r="DL209" s="23" t="str">
        <f t="shared" si="236"/>
        <v/>
      </c>
      <c r="DM209" s="23" t="str">
        <f t="shared" si="237"/>
        <v/>
      </c>
      <c r="DN209" s="23" t="str">
        <f t="shared" si="238"/>
        <v/>
      </c>
      <c r="DO209" s="23" t="str">
        <f t="shared" si="239"/>
        <v/>
      </c>
      <c r="DP209" s="23" t="str">
        <f t="shared" si="240"/>
        <v/>
      </c>
      <c r="DQ209" s="23" t="str">
        <f t="shared" si="241"/>
        <v/>
      </c>
      <c r="DR209" s="23" t="str">
        <f t="shared" si="242"/>
        <v/>
      </c>
      <c r="DS209" s="23" t="str">
        <f t="shared" si="243"/>
        <v/>
      </c>
      <c r="DT209" s="23" t="str">
        <f t="shared" si="244"/>
        <v/>
      </c>
      <c r="DU209" s="23" t="str">
        <f t="shared" si="245"/>
        <v/>
      </c>
      <c r="DV209" s="23" t="str">
        <f t="shared" si="246"/>
        <v/>
      </c>
      <c r="DW209" s="23" t="str">
        <f t="shared" si="247"/>
        <v/>
      </c>
      <c r="DX209" s="23" t="str">
        <f t="shared" si="248"/>
        <v/>
      </c>
      <c r="DY209" s="23" t="str">
        <f t="shared" si="249"/>
        <v/>
      </c>
      <c r="DZ209" s="23" t="str">
        <f t="shared" si="250"/>
        <v/>
      </c>
      <c r="EA209" s="23" t="str">
        <f t="shared" si="251"/>
        <v/>
      </c>
      <c r="EB209" s="23" t="str">
        <f t="shared" si="252"/>
        <v/>
      </c>
      <c r="EC209" s="23" t="str">
        <f t="shared" si="253"/>
        <v/>
      </c>
      <c r="ED209" s="23" t="str">
        <f t="shared" si="254"/>
        <v/>
      </c>
      <c r="EE209" s="23" t="str">
        <f t="shared" si="255"/>
        <v/>
      </c>
    </row>
    <row r="210" spans="1:135" ht="11.25" customHeight="1">
      <c r="A210" s="23"/>
      <c r="B210" s="21"/>
      <c r="C210" s="21"/>
      <c r="D210" s="21"/>
      <c r="E210" s="20"/>
      <c r="F210" s="80"/>
      <c r="G210" s="37"/>
      <c r="H210" s="40"/>
      <c r="I210" s="54"/>
      <c r="J210" s="24"/>
      <c r="K210" s="24"/>
      <c r="L210" s="51"/>
      <c r="M210" s="47"/>
      <c r="N210" s="24"/>
      <c r="O210" s="20"/>
      <c r="P210" s="20"/>
      <c r="Q210" s="20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DC210" s="23" t="str">
        <f t="shared" si="227"/>
        <v/>
      </c>
      <c r="DD210" s="23" t="str">
        <f t="shared" si="228"/>
        <v/>
      </c>
      <c r="DE210" s="23" t="str">
        <f t="shared" si="229"/>
        <v/>
      </c>
      <c r="DF210" s="23" t="str">
        <f t="shared" si="230"/>
        <v/>
      </c>
      <c r="DG210" s="23" t="str">
        <f t="shared" si="231"/>
        <v/>
      </c>
      <c r="DH210" s="23" t="str">
        <f t="shared" si="232"/>
        <v/>
      </c>
      <c r="DI210" s="23" t="str">
        <f t="shared" si="233"/>
        <v/>
      </c>
      <c r="DJ210" s="23" t="str">
        <f t="shared" si="234"/>
        <v/>
      </c>
      <c r="DK210" s="23" t="str">
        <f t="shared" si="235"/>
        <v/>
      </c>
      <c r="DL210" s="23" t="str">
        <f t="shared" si="236"/>
        <v/>
      </c>
      <c r="DM210" s="23" t="str">
        <f t="shared" si="237"/>
        <v/>
      </c>
      <c r="DN210" s="23" t="str">
        <f t="shared" si="238"/>
        <v/>
      </c>
      <c r="DO210" s="23" t="str">
        <f t="shared" si="239"/>
        <v/>
      </c>
      <c r="DP210" s="23" t="str">
        <f t="shared" si="240"/>
        <v/>
      </c>
      <c r="DQ210" s="23" t="str">
        <f t="shared" si="241"/>
        <v/>
      </c>
      <c r="DR210" s="23" t="str">
        <f t="shared" si="242"/>
        <v/>
      </c>
      <c r="DS210" s="23" t="str">
        <f t="shared" si="243"/>
        <v/>
      </c>
      <c r="DT210" s="23" t="str">
        <f t="shared" si="244"/>
        <v/>
      </c>
      <c r="DU210" s="23" t="str">
        <f t="shared" si="245"/>
        <v/>
      </c>
      <c r="DV210" s="23" t="str">
        <f t="shared" si="246"/>
        <v/>
      </c>
      <c r="DW210" s="23" t="str">
        <f t="shared" si="247"/>
        <v/>
      </c>
      <c r="DX210" s="23" t="str">
        <f t="shared" si="248"/>
        <v/>
      </c>
      <c r="DY210" s="23" t="str">
        <f t="shared" si="249"/>
        <v/>
      </c>
      <c r="DZ210" s="23" t="str">
        <f t="shared" si="250"/>
        <v/>
      </c>
      <c r="EA210" s="23" t="str">
        <f t="shared" si="251"/>
        <v/>
      </c>
      <c r="EB210" s="23" t="str">
        <f t="shared" si="252"/>
        <v/>
      </c>
      <c r="EC210" s="23" t="str">
        <f t="shared" si="253"/>
        <v/>
      </c>
      <c r="ED210" s="23" t="str">
        <f t="shared" si="254"/>
        <v/>
      </c>
      <c r="EE210" s="23" t="str">
        <f t="shared" si="255"/>
        <v/>
      </c>
    </row>
    <row r="211" spans="1:135" ht="11.25" customHeight="1">
      <c r="A211" s="23"/>
      <c r="B211" s="21"/>
      <c r="C211" s="21"/>
      <c r="D211" s="21"/>
      <c r="E211" s="20"/>
      <c r="F211" s="80"/>
      <c r="G211" s="37"/>
      <c r="H211" s="40"/>
      <c r="I211" s="54"/>
      <c r="J211" s="24"/>
      <c r="K211" s="24"/>
      <c r="L211" s="51"/>
      <c r="M211" s="47"/>
      <c r="N211" s="24"/>
      <c r="O211" s="20"/>
      <c r="P211" s="20"/>
      <c r="Q211" s="20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DC211" s="23" t="str">
        <f t="shared" si="227"/>
        <v/>
      </c>
      <c r="DD211" s="23" t="str">
        <f t="shared" si="228"/>
        <v/>
      </c>
      <c r="DE211" s="23" t="str">
        <f t="shared" si="229"/>
        <v/>
      </c>
      <c r="DF211" s="23" t="str">
        <f t="shared" si="230"/>
        <v/>
      </c>
      <c r="DG211" s="23" t="str">
        <f t="shared" si="231"/>
        <v/>
      </c>
      <c r="DH211" s="23" t="str">
        <f t="shared" si="232"/>
        <v/>
      </c>
      <c r="DI211" s="23" t="str">
        <f t="shared" si="233"/>
        <v/>
      </c>
      <c r="DJ211" s="23" t="str">
        <f t="shared" si="234"/>
        <v/>
      </c>
      <c r="DK211" s="23" t="str">
        <f t="shared" si="235"/>
        <v/>
      </c>
      <c r="DL211" s="23" t="str">
        <f t="shared" si="236"/>
        <v/>
      </c>
      <c r="DM211" s="23" t="str">
        <f t="shared" si="237"/>
        <v/>
      </c>
      <c r="DN211" s="23" t="str">
        <f t="shared" si="238"/>
        <v/>
      </c>
      <c r="DO211" s="23" t="str">
        <f t="shared" si="239"/>
        <v/>
      </c>
      <c r="DP211" s="23" t="str">
        <f t="shared" si="240"/>
        <v/>
      </c>
      <c r="DQ211" s="23" t="str">
        <f t="shared" si="241"/>
        <v/>
      </c>
      <c r="DR211" s="23" t="str">
        <f t="shared" si="242"/>
        <v/>
      </c>
      <c r="DS211" s="23" t="str">
        <f t="shared" si="243"/>
        <v/>
      </c>
      <c r="DT211" s="23" t="str">
        <f t="shared" si="244"/>
        <v/>
      </c>
      <c r="DU211" s="23" t="str">
        <f t="shared" si="245"/>
        <v/>
      </c>
      <c r="DV211" s="23" t="str">
        <f t="shared" si="246"/>
        <v/>
      </c>
      <c r="DW211" s="23" t="str">
        <f t="shared" si="247"/>
        <v/>
      </c>
      <c r="DX211" s="23" t="str">
        <f t="shared" si="248"/>
        <v/>
      </c>
      <c r="DY211" s="23" t="str">
        <f t="shared" si="249"/>
        <v/>
      </c>
      <c r="DZ211" s="23" t="str">
        <f t="shared" si="250"/>
        <v/>
      </c>
      <c r="EA211" s="23" t="str">
        <f t="shared" si="251"/>
        <v/>
      </c>
      <c r="EB211" s="23" t="str">
        <f t="shared" si="252"/>
        <v/>
      </c>
      <c r="EC211" s="23" t="str">
        <f t="shared" si="253"/>
        <v/>
      </c>
      <c r="ED211" s="23" t="str">
        <f t="shared" si="254"/>
        <v/>
      </c>
      <c r="EE211" s="23" t="str">
        <f t="shared" si="255"/>
        <v/>
      </c>
    </row>
    <row r="212" spans="1:135" ht="11.25" customHeight="1">
      <c r="A212" s="23"/>
      <c r="B212" s="23"/>
      <c r="E212" s="79"/>
      <c r="G212" s="36"/>
      <c r="H212" s="39"/>
      <c r="I212" s="33"/>
      <c r="J212" s="26"/>
      <c r="K212" s="26"/>
      <c r="L212" s="50"/>
      <c r="M212" s="46"/>
      <c r="N212" s="26"/>
      <c r="O212" s="20"/>
      <c r="P212" s="20"/>
      <c r="Q212" s="20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DC212" s="23" t="str">
        <f t="shared" si="227"/>
        <v/>
      </c>
      <c r="DD212" s="23" t="str">
        <f t="shared" si="228"/>
        <v/>
      </c>
      <c r="DE212" s="23" t="str">
        <f t="shared" si="229"/>
        <v/>
      </c>
      <c r="DF212" s="23" t="str">
        <f t="shared" si="230"/>
        <v/>
      </c>
      <c r="DG212" s="23" t="str">
        <f t="shared" si="231"/>
        <v/>
      </c>
      <c r="DH212" s="23" t="str">
        <f t="shared" si="232"/>
        <v/>
      </c>
      <c r="DI212" s="23" t="str">
        <f t="shared" si="233"/>
        <v/>
      </c>
      <c r="DJ212" s="23" t="str">
        <f t="shared" si="234"/>
        <v/>
      </c>
      <c r="DK212" s="23" t="str">
        <f t="shared" si="235"/>
        <v/>
      </c>
      <c r="DL212" s="23" t="str">
        <f t="shared" si="236"/>
        <v/>
      </c>
      <c r="DM212" s="23" t="str">
        <f t="shared" si="237"/>
        <v/>
      </c>
      <c r="DN212" s="23" t="str">
        <f t="shared" si="238"/>
        <v/>
      </c>
      <c r="DO212" s="23" t="str">
        <f t="shared" si="239"/>
        <v/>
      </c>
      <c r="DP212" s="23" t="str">
        <f t="shared" si="240"/>
        <v/>
      </c>
      <c r="DQ212" s="23" t="str">
        <f t="shared" si="241"/>
        <v/>
      </c>
      <c r="DR212" s="23" t="str">
        <f t="shared" si="242"/>
        <v/>
      </c>
      <c r="DS212" s="23" t="str">
        <f t="shared" si="243"/>
        <v/>
      </c>
      <c r="DT212" s="23" t="str">
        <f t="shared" si="244"/>
        <v/>
      </c>
      <c r="DU212" s="23" t="str">
        <f t="shared" si="245"/>
        <v/>
      </c>
      <c r="DV212" s="23" t="str">
        <f t="shared" si="246"/>
        <v/>
      </c>
      <c r="DW212" s="23" t="str">
        <f t="shared" si="247"/>
        <v/>
      </c>
      <c r="DX212" s="23" t="str">
        <f t="shared" si="248"/>
        <v/>
      </c>
      <c r="DY212" s="23" t="str">
        <f t="shared" si="249"/>
        <v/>
      </c>
      <c r="DZ212" s="23" t="str">
        <f t="shared" si="250"/>
        <v/>
      </c>
      <c r="EA212" s="23" t="str">
        <f t="shared" si="251"/>
        <v/>
      </c>
      <c r="EB212" s="23" t="str">
        <f t="shared" si="252"/>
        <v/>
      </c>
      <c r="EC212" s="23" t="str">
        <f t="shared" si="253"/>
        <v/>
      </c>
      <c r="ED212" s="23" t="str">
        <f t="shared" si="254"/>
        <v/>
      </c>
      <c r="EE212" s="23" t="str">
        <f t="shared" si="255"/>
        <v/>
      </c>
    </row>
    <row r="213" spans="1:135" ht="11.25" customHeight="1">
      <c r="A213" s="23"/>
      <c r="B213" s="21"/>
      <c r="C213" s="21"/>
      <c r="D213" s="21"/>
      <c r="E213" s="20"/>
      <c r="F213" s="80"/>
      <c r="G213" s="37"/>
      <c r="H213" s="40"/>
      <c r="I213" s="54"/>
      <c r="J213" s="24"/>
      <c r="K213" s="24"/>
      <c r="L213" s="51"/>
      <c r="M213" s="47"/>
      <c r="N213" s="24"/>
      <c r="O213" s="20"/>
      <c r="P213" s="20"/>
      <c r="Q213" s="20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DC213" s="23" t="str">
        <f t="shared" si="227"/>
        <v/>
      </c>
      <c r="DD213" s="23" t="str">
        <f t="shared" si="228"/>
        <v/>
      </c>
      <c r="DE213" s="23" t="str">
        <f t="shared" si="229"/>
        <v/>
      </c>
      <c r="DF213" s="23" t="str">
        <f t="shared" si="230"/>
        <v/>
      </c>
      <c r="DG213" s="23" t="str">
        <f t="shared" si="231"/>
        <v/>
      </c>
      <c r="DH213" s="23" t="str">
        <f t="shared" si="232"/>
        <v/>
      </c>
      <c r="DI213" s="23" t="str">
        <f t="shared" si="233"/>
        <v/>
      </c>
      <c r="DJ213" s="23" t="str">
        <f t="shared" si="234"/>
        <v/>
      </c>
      <c r="DK213" s="23" t="str">
        <f t="shared" si="235"/>
        <v/>
      </c>
      <c r="DL213" s="23" t="str">
        <f t="shared" si="236"/>
        <v/>
      </c>
      <c r="DM213" s="23" t="str">
        <f t="shared" si="237"/>
        <v/>
      </c>
      <c r="DN213" s="23" t="str">
        <f t="shared" si="238"/>
        <v/>
      </c>
      <c r="DO213" s="23" t="str">
        <f t="shared" si="239"/>
        <v/>
      </c>
      <c r="DP213" s="23" t="str">
        <f t="shared" si="240"/>
        <v/>
      </c>
      <c r="DQ213" s="23" t="str">
        <f t="shared" si="241"/>
        <v/>
      </c>
      <c r="DR213" s="23" t="str">
        <f t="shared" si="242"/>
        <v/>
      </c>
      <c r="DS213" s="23" t="str">
        <f t="shared" si="243"/>
        <v/>
      </c>
      <c r="DT213" s="23" t="str">
        <f t="shared" si="244"/>
        <v/>
      </c>
      <c r="DU213" s="23" t="str">
        <f t="shared" si="245"/>
        <v/>
      </c>
      <c r="DV213" s="23" t="str">
        <f t="shared" si="246"/>
        <v/>
      </c>
      <c r="DW213" s="23" t="str">
        <f t="shared" si="247"/>
        <v/>
      </c>
      <c r="DX213" s="23" t="str">
        <f t="shared" si="248"/>
        <v/>
      </c>
      <c r="DY213" s="23" t="str">
        <f t="shared" si="249"/>
        <v/>
      </c>
      <c r="DZ213" s="23" t="str">
        <f t="shared" si="250"/>
        <v/>
      </c>
      <c r="EA213" s="23" t="str">
        <f t="shared" si="251"/>
        <v/>
      </c>
      <c r="EB213" s="23" t="str">
        <f t="shared" si="252"/>
        <v/>
      </c>
      <c r="EC213" s="23" t="str">
        <f t="shared" si="253"/>
        <v/>
      </c>
      <c r="ED213" s="23" t="str">
        <f t="shared" si="254"/>
        <v/>
      </c>
      <c r="EE213" s="23" t="str">
        <f t="shared" si="255"/>
        <v/>
      </c>
    </row>
    <row r="214" spans="1:135" ht="11.25" customHeight="1">
      <c r="A214" s="23"/>
      <c r="B214" s="42"/>
      <c r="D214" s="42"/>
      <c r="E214" s="75"/>
      <c r="F214" s="81"/>
      <c r="G214" s="44"/>
      <c r="H214" s="43"/>
      <c r="I214" s="54"/>
      <c r="J214" s="24"/>
      <c r="K214" s="24"/>
      <c r="L214" s="51"/>
      <c r="M214" s="47"/>
      <c r="N214" s="24"/>
      <c r="O214" s="20"/>
      <c r="P214" s="20"/>
      <c r="Q214" s="20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DC214" s="23" t="str">
        <f t="shared" si="227"/>
        <v/>
      </c>
      <c r="DD214" s="23" t="str">
        <f t="shared" si="228"/>
        <v/>
      </c>
      <c r="DE214" s="23" t="str">
        <f t="shared" si="229"/>
        <v/>
      </c>
      <c r="DF214" s="23" t="str">
        <f t="shared" si="230"/>
        <v/>
      </c>
      <c r="DG214" s="23" t="str">
        <f t="shared" si="231"/>
        <v/>
      </c>
      <c r="DH214" s="23" t="str">
        <f t="shared" si="232"/>
        <v/>
      </c>
      <c r="DI214" s="23" t="str">
        <f t="shared" si="233"/>
        <v/>
      </c>
      <c r="DJ214" s="23" t="str">
        <f t="shared" si="234"/>
        <v/>
      </c>
      <c r="DK214" s="23" t="str">
        <f t="shared" si="235"/>
        <v/>
      </c>
      <c r="DL214" s="23" t="str">
        <f t="shared" si="236"/>
        <v/>
      </c>
      <c r="DM214" s="23" t="str">
        <f t="shared" si="237"/>
        <v/>
      </c>
      <c r="DN214" s="23" t="str">
        <f t="shared" si="238"/>
        <v/>
      </c>
      <c r="DO214" s="23" t="str">
        <f t="shared" si="239"/>
        <v/>
      </c>
      <c r="DP214" s="23" t="str">
        <f t="shared" si="240"/>
        <v/>
      </c>
      <c r="DQ214" s="23" t="str">
        <f t="shared" si="241"/>
        <v/>
      </c>
      <c r="DR214" s="23" t="str">
        <f t="shared" si="242"/>
        <v/>
      </c>
      <c r="DS214" s="23" t="str">
        <f t="shared" si="243"/>
        <v/>
      </c>
      <c r="DT214" s="23" t="str">
        <f t="shared" si="244"/>
        <v/>
      </c>
      <c r="DU214" s="23" t="str">
        <f t="shared" si="245"/>
        <v/>
      </c>
      <c r="DV214" s="23" t="str">
        <f t="shared" si="246"/>
        <v/>
      </c>
      <c r="DW214" s="23" t="str">
        <f t="shared" si="247"/>
        <v/>
      </c>
      <c r="DX214" s="23" t="str">
        <f t="shared" si="248"/>
        <v/>
      </c>
      <c r="DY214" s="23" t="str">
        <f t="shared" si="249"/>
        <v/>
      </c>
      <c r="DZ214" s="23" t="str">
        <f t="shared" si="250"/>
        <v/>
      </c>
      <c r="EA214" s="23" t="str">
        <f t="shared" si="251"/>
        <v/>
      </c>
      <c r="EB214" s="23" t="str">
        <f t="shared" si="252"/>
        <v/>
      </c>
      <c r="EC214" s="23" t="str">
        <f t="shared" si="253"/>
        <v/>
      </c>
      <c r="ED214" s="23" t="str">
        <f t="shared" si="254"/>
        <v/>
      </c>
      <c r="EE214" s="23" t="str">
        <f t="shared" si="255"/>
        <v/>
      </c>
    </row>
    <row r="215" spans="1:135" ht="11.25" customHeight="1">
      <c r="A215" s="23"/>
      <c r="B215" s="42"/>
      <c r="D215" s="42"/>
      <c r="E215" s="75"/>
      <c r="F215" s="81"/>
      <c r="G215" s="44"/>
      <c r="H215" s="43"/>
      <c r="I215" s="54"/>
      <c r="J215" s="24"/>
      <c r="K215" s="24"/>
      <c r="L215" s="51"/>
      <c r="M215" s="47"/>
      <c r="N215" s="24"/>
      <c r="O215" s="20"/>
      <c r="P215" s="20"/>
      <c r="Q215" s="20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DC215" s="23" t="str">
        <f t="shared" si="227"/>
        <v/>
      </c>
      <c r="DD215" s="23" t="str">
        <f t="shared" si="228"/>
        <v/>
      </c>
      <c r="DE215" s="23" t="str">
        <f t="shared" si="229"/>
        <v/>
      </c>
      <c r="DF215" s="23" t="str">
        <f t="shared" si="230"/>
        <v/>
      </c>
      <c r="DG215" s="23" t="str">
        <f t="shared" si="231"/>
        <v/>
      </c>
      <c r="DH215" s="23" t="str">
        <f t="shared" si="232"/>
        <v/>
      </c>
      <c r="DI215" s="23" t="str">
        <f t="shared" si="233"/>
        <v/>
      </c>
      <c r="DJ215" s="23" t="str">
        <f t="shared" si="234"/>
        <v/>
      </c>
      <c r="DK215" s="23" t="str">
        <f t="shared" si="235"/>
        <v/>
      </c>
      <c r="DL215" s="23" t="str">
        <f t="shared" si="236"/>
        <v/>
      </c>
      <c r="DM215" s="23" t="str">
        <f t="shared" si="237"/>
        <v/>
      </c>
      <c r="DN215" s="23" t="str">
        <f t="shared" si="238"/>
        <v/>
      </c>
      <c r="DO215" s="23" t="str">
        <f t="shared" si="239"/>
        <v/>
      </c>
      <c r="DP215" s="23" t="str">
        <f t="shared" si="240"/>
        <v/>
      </c>
      <c r="DQ215" s="23" t="str">
        <f t="shared" si="241"/>
        <v/>
      </c>
      <c r="DR215" s="23" t="str">
        <f t="shared" si="242"/>
        <v/>
      </c>
      <c r="DS215" s="23" t="str">
        <f t="shared" si="243"/>
        <v/>
      </c>
      <c r="DT215" s="23" t="str">
        <f t="shared" si="244"/>
        <v/>
      </c>
      <c r="DU215" s="23" t="str">
        <f t="shared" si="245"/>
        <v/>
      </c>
      <c r="DV215" s="23" t="str">
        <f t="shared" si="246"/>
        <v/>
      </c>
      <c r="DW215" s="23" t="str">
        <f t="shared" si="247"/>
        <v/>
      </c>
      <c r="DX215" s="23" t="str">
        <f t="shared" si="248"/>
        <v/>
      </c>
      <c r="DY215" s="23" t="str">
        <f t="shared" si="249"/>
        <v/>
      </c>
      <c r="DZ215" s="23" t="str">
        <f t="shared" si="250"/>
        <v/>
      </c>
      <c r="EA215" s="23" t="str">
        <f t="shared" si="251"/>
        <v/>
      </c>
      <c r="EB215" s="23" t="str">
        <f t="shared" si="252"/>
        <v/>
      </c>
      <c r="EC215" s="23" t="str">
        <f t="shared" si="253"/>
        <v/>
      </c>
      <c r="ED215" s="23" t="str">
        <f t="shared" si="254"/>
        <v/>
      </c>
      <c r="EE215" s="23" t="str">
        <f t="shared" si="255"/>
        <v/>
      </c>
    </row>
    <row r="216" spans="1:135" ht="11.25" customHeight="1">
      <c r="A216" s="23"/>
      <c r="B216" s="42"/>
      <c r="E216" s="75"/>
      <c r="F216" s="81"/>
      <c r="G216" s="44"/>
      <c r="H216" s="43"/>
      <c r="I216" s="54"/>
      <c r="J216" s="24"/>
      <c r="K216" s="24"/>
      <c r="L216" s="51"/>
      <c r="M216" s="47"/>
      <c r="N216" s="24"/>
      <c r="O216" s="20"/>
      <c r="P216" s="20"/>
      <c r="Q216" s="20"/>
    </row>
    <row r="217" spans="1:135" ht="11.25" customHeight="1">
      <c r="A217" s="23"/>
      <c r="B217" s="42"/>
      <c r="C217" s="21"/>
      <c r="D217" s="21"/>
      <c r="E217" s="75"/>
      <c r="F217" s="81"/>
      <c r="G217" s="44"/>
      <c r="H217" s="43"/>
      <c r="I217" s="54"/>
      <c r="L217" s="51"/>
      <c r="M217" s="47"/>
      <c r="O217" s="20"/>
      <c r="P217" s="20"/>
      <c r="Q217" s="20"/>
    </row>
    <row r="218" spans="1:135" ht="11.25" customHeight="1">
      <c r="A218" s="23"/>
      <c r="B218" s="42"/>
      <c r="C218" s="42"/>
      <c r="E218" s="75"/>
      <c r="F218" s="81"/>
      <c r="G218" s="44"/>
      <c r="H218" s="43"/>
      <c r="I218" s="54"/>
      <c r="L218" s="51"/>
      <c r="M218" s="47"/>
      <c r="O218" s="20"/>
      <c r="P218" s="20"/>
      <c r="Q218" s="20"/>
    </row>
    <row r="219" spans="1:135" ht="11.25" customHeight="1">
      <c r="A219" s="23"/>
      <c r="B219" s="42"/>
      <c r="C219" s="42"/>
      <c r="D219" s="42"/>
      <c r="E219" s="75"/>
      <c r="F219" s="81"/>
      <c r="G219" s="44"/>
      <c r="H219" s="43"/>
      <c r="I219" s="54"/>
      <c r="L219" s="51"/>
      <c r="M219" s="47"/>
      <c r="O219" s="20"/>
      <c r="P219" s="20"/>
      <c r="Q219" s="20"/>
    </row>
    <row r="220" spans="1:135" ht="11.25" customHeight="1">
      <c r="A220" s="23"/>
      <c r="B220" s="42"/>
      <c r="C220" s="42"/>
      <c r="D220" s="42"/>
      <c r="E220" s="75"/>
      <c r="F220" s="81"/>
      <c r="G220" s="44"/>
      <c r="H220" s="43"/>
      <c r="I220" s="54"/>
      <c r="L220" s="51"/>
      <c r="M220" s="47"/>
      <c r="O220" s="20"/>
      <c r="P220" s="20"/>
      <c r="Q220" s="20"/>
    </row>
    <row r="221" spans="1:135" ht="11.25" customHeight="1">
      <c r="A221" s="23"/>
      <c r="B221" s="42"/>
      <c r="C221" s="42"/>
      <c r="D221" s="42"/>
      <c r="E221" s="75"/>
      <c r="F221" s="81"/>
      <c r="G221" s="44"/>
      <c r="H221" s="43"/>
      <c r="I221" s="54"/>
      <c r="L221" s="51"/>
      <c r="M221" s="47"/>
      <c r="O221" s="20"/>
      <c r="P221" s="20"/>
      <c r="Q221" s="20"/>
    </row>
    <row r="222" spans="1:135" ht="11.25" customHeight="1">
      <c r="A222" s="23"/>
      <c r="B222" s="42"/>
      <c r="C222" s="42"/>
      <c r="D222" s="42"/>
      <c r="E222" s="75"/>
      <c r="F222" s="81"/>
      <c r="G222" s="44"/>
      <c r="H222" s="43"/>
      <c r="I222" s="54"/>
      <c r="L222" s="51"/>
      <c r="M222" s="47"/>
      <c r="O222" s="20"/>
      <c r="P222" s="20"/>
      <c r="Q222" s="20"/>
    </row>
    <row r="223" spans="1:135" ht="11.25" customHeight="1">
      <c r="A223" s="23"/>
      <c r="B223" s="42"/>
      <c r="C223" s="42"/>
      <c r="D223" s="42"/>
      <c r="E223" s="75"/>
      <c r="F223" s="81"/>
      <c r="G223" s="44"/>
      <c r="H223" s="43"/>
      <c r="I223" s="54"/>
      <c r="L223" s="51"/>
      <c r="M223" s="47"/>
      <c r="O223" s="20"/>
      <c r="P223" s="20"/>
      <c r="Q223" s="20"/>
    </row>
    <row r="224" spans="1:135" ht="11.25" customHeight="1">
      <c r="A224" s="23"/>
      <c r="B224" s="42"/>
      <c r="C224" s="42"/>
      <c r="D224" s="42"/>
      <c r="E224" s="75"/>
      <c r="F224" s="81"/>
      <c r="G224" s="44"/>
      <c r="H224" s="43"/>
      <c r="I224" s="54"/>
      <c r="L224" s="51"/>
      <c r="M224" s="47"/>
      <c r="O224" s="20"/>
      <c r="P224" s="20"/>
      <c r="Q224" s="20"/>
    </row>
    <row r="225" spans="1:17" ht="11.25" customHeight="1">
      <c r="A225" s="23"/>
      <c r="B225" s="42"/>
      <c r="C225" s="42"/>
      <c r="D225" s="42"/>
      <c r="E225" s="75"/>
      <c r="F225" s="81"/>
      <c r="G225" s="44"/>
      <c r="H225" s="43"/>
      <c r="I225" s="54"/>
      <c r="L225" s="51"/>
      <c r="M225" s="47"/>
      <c r="O225" s="20"/>
      <c r="P225" s="20"/>
      <c r="Q225" s="20"/>
    </row>
    <row r="226" spans="1:17" ht="11.25" customHeight="1">
      <c r="A226" s="23"/>
      <c r="B226" s="42"/>
      <c r="C226" s="42"/>
      <c r="D226" s="42"/>
      <c r="E226" s="75"/>
      <c r="F226" s="81"/>
      <c r="G226" s="44"/>
      <c r="H226" s="43"/>
      <c r="I226" s="54"/>
      <c r="L226" s="51"/>
      <c r="M226" s="47"/>
      <c r="O226" s="20"/>
      <c r="P226" s="20"/>
      <c r="Q226" s="20"/>
    </row>
    <row r="227" spans="1:17" ht="11.25" customHeight="1">
      <c r="A227" s="23"/>
      <c r="B227" s="42"/>
      <c r="C227" s="42"/>
      <c r="D227" s="42"/>
      <c r="E227" s="75"/>
      <c r="F227" s="81"/>
      <c r="G227" s="44"/>
      <c r="H227" s="43"/>
      <c r="I227" s="54"/>
      <c r="L227" s="51"/>
      <c r="M227" s="47"/>
      <c r="O227" s="20"/>
      <c r="P227" s="20"/>
      <c r="Q227" s="20"/>
    </row>
    <row r="228" spans="1:17" ht="11.25" customHeight="1">
      <c r="A228" s="23"/>
      <c r="B228" s="42"/>
      <c r="C228" s="42"/>
      <c r="D228" s="42"/>
      <c r="E228" s="42"/>
      <c r="F228" s="42"/>
      <c r="G228" s="42"/>
      <c r="H228" s="42"/>
      <c r="I228" s="54"/>
      <c r="L228" s="51"/>
      <c r="M228" s="47"/>
      <c r="O228" s="20"/>
      <c r="P228" s="20"/>
      <c r="Q228" s="20"/>
    </row>
    <row r="229" spans="1:17" ht="11.25" customHeight="1">
      <c r="A229" s="23"/>
      <c r="B229" s="42"/>
      <c r="C229" s="42"/>
      <c r="D229" s="42"/>
      <c r="E229" s="75"/>
      <c r="F229" s="81"/>
      <c r="G229" s="44"/>
      <c r="H229" s="43"/>
      <c r="I229" s="54"/>
      <c r="L229" s="51"/>
      <c r="M229" s="47"/>
      <c r="O229" s="20"/>
      <c r="P229" s="20"/>
      <c r="Q229" s="20"/>
    </row>
    <row r="230" spans="1:17" ht="11.25" customHeight="1">
      <c r="A230" s="23"/>
      <c r="B230" s="42"/>
      <c r="C230" s="42"/>
      <c r="D230" s="42"/>
      <c r="E230" s="75"/>
      <c r="F230" s="81"/>
      <c r="G230" s="44"/>
      <c r="H230" s="43"/>
      <c r="I230" s="54"/>
      <c r="L230" s="51"/>
      <c r="M230" s="47"/>
      <c r="O230" s="20"/>
      <c r="P230" s="20"/>
      <c r="Q230" s="20"/>
    </row>
    <row r="231" spans="1:17" ht="11.25" customHeight="1">
      <c r="A231" s="23"/>
      <c r="B231" s="42"/>
      <c r="C231" s="42"/>
      <c r="D231" s="42"/>
      <c r="E231" s="42"/>
      <c r="F231" s="42"/>
      <c r="G231" s="42"/>
      <c r="H231" s="42"/>
      <c r="I231" s="54"/>
      <c r="L231" s="51"/>
      <c r="M231" s="47"/>
      <c r="O231" s="20"/>
      <c r="P231" s="20"/>
      <c r="Q231" s="20"/>
    </row>
    <row r="232" spans="1:17" ht="11.25" customHeight="1">
      <c r="A232" s="23"/>
      <c r="B232" s="42"/>
      <c r="C232" s="42"/>
      <c r="D232" s="42"/>
      <c r="E232" s="75"/>
      <c r="F232" s="81"/>
      <c r="G232" s="44"/>
      <c r="H232" s="43"/>
      <c r="I232" s="54"/>
      <c r="L232" s="51"/>
      <c r="M232" s="47"/>
      <c r="O232" s="20"/>
      <c r="P232" s="20"/>
      <c r="Q232" s="20"/>
    </row>
    <row r="233" spans="1:17" ht="11.25" customHeight="1">
      <c r="A233" s="23"/>
      <c r="B233" s="42"/>
      <c r="C233" s="42"/>
      <c r="D233" s="42"/>
      <c r="E233" s="75"/>
      <c r="F233" s="81"/>
      <c r="G233" s="44"/>
      <c r="H233" s="43"/>
      <c r="I233" s="54"/>
      <c r="L233" s="51"/>
      <c r="M233" s="47"/>
      <c r="O233" s="20"/>
      <c r="P233" s="20"/>
      <c r="Q233" s="20"/>
    </row>
    <row r="234" spans="1:17" ht="11.25" customHeight="1">
      <c r="A234" s="23"/>
      <c r="B234" s="42"/>
      <c r="C234" s="42"/>
      <c r="D234" s="42"/>
      <c r="E234" s="75"/>
      <c r="F234" s="81"/>
      <c r="G234" s="44"/>
      <c r="H234" s="43"/>
      <c r="I234" s="54"/>
      <c r="L234" s="51"/>
      <c r="M234" s="47"/>
      <c r="O234" s="20"/>
      <c r="P234" s="20"/>
      <c r="Q234" s="20"/>
    </row>
    <row r="235" spans="1:17" ht="11.25" customHeight="1">
      <c r="A235" s="23"/>
      <c r="B235" s="42"/>
      <c r="C235" s="42"/>
      <c r="D235" s="42"/>
      <c r="E235" s="75"/>
      <c r="F235" s="81"/>
      <c r="G235" s="44"/>
      <c r="H235" s="43"/>
      <c r="I235" s="54"/>
      <c r="L235" s="51"/>
      <c r="M235" s="47"/>
      <c r="O235" s="20"/>
      <c r="P235" s="20"/>
      <c r="Q235" s="20"/>
    </row>
    <row r="236" spans="1:17" ht="11.25" customHeight="1">
      <c r="A236" s="23"/>
      <c r="B236" s="42"/>
      <c r="C236" s="42"/>
      <c r="D236" s="42"/>
      <c r="E236" s="75"/>
      <c r="F236" s="81"/>
      <c r="G236" s="44"/>
      <c r="H236" s="43"/>
      <c r="I236" s="54"/>
      <c r="L236" s="51"/>
      <c r="M236" s="47"/>
      <c r="O236" s="20"/>
      <c r="P236" s="20"/>
      <c r="Q236" s="20"/>
    </row>
    <row r="237" spans="1:17" ht="11.25" customHeight="1">
      <c r="A237" s="23"/>
      <c r="B237" s="42"/>
      <c r="C237" s="42"/>
      <c r="D237" s="42"/>
      <c r="E237" s="75"/>
      <c r="F237" s="81"/>
      <c r="G237" s="44"/>
      <c r="H237" s="43"/>
      <c r="I237" s="54"/>
      <c r="L237" s="51"/>
      <c r="M237" s="47"/>
      <c r="O237" s="20"/>
      <c r="P237" s="20"/>
      <c r="Q237" s="20"/>
    </row>
    <row r="238" spans="1:17" ht="11.25" customHeight="1">
      <c r="A238" s="23"/>
      <c r="B238" s="42"/>
      <c r="C238" s="42"/>
      <c r="D238" s="42"/>
      <c r="E238" s="75"/>
      <c r="F238" s="81"/>
      <c r="G238" s="44"/>
      <c r="H238" s="43"/>
      <c r="I238" s="54"/>
      <c r="L238" s="51"/>
      <c r="M238" s="47"/>
      <c r="O238" s="20"/>
      <c r="P238" s="20"/>
      <c r="Q238" s="20"/>
    </row>
    <row r="239" spans="1:17" ht="11.25" customHeight="1">
      <c r="A239" s="23"/>
      <c r="B239" s="42"/>
      <c r="C239" s="42"/>
      <c r="D239" s="42"/>
      <c r="E239" s="75"/>
      <c r="F239" s="81"/>
      <c r="G239" s="44"/>
      <c r="H239" s="43"/>
      <c r="I239" s="54"/>
      <c r="L239" s="51"/>
      <c r="M239" s="47"/>
      <c r="O239" s="20"/>
      <c r="P239" s="20"/>
      <c r="Q239" s="20"/>
    </row>
    <row r="240" spans="1:17" ht="11.25" customHeight="1">
      <c r="A240" s="23"/>
      <c r="B240" s="42"/>
      <c r="C240" s="42"/>
      <c r="D240" s="42"/>
      <c r="E240" s="75"/>
      <c r="F240" s="81"/>
      <c r="G240" s="44"/>
      <c r="H240" s="43"/>
      <c r="I240" s="54"/>
      <c r="L240" s="51"/>
      <c r="M240" s="47"/>
      <c r="O240" s="20"/>
      <c r="P240" s="20"/>
      <c r="Q240" s="20"/>
    </row>
    <row r="241" spans="1:17" ht="11.25" customHeight="1">
      <c r="A241" s="23"/>
      <c r="B241" s="42"/>
      <c r="C241" s="42"/>
      <c r="D241" s="42"/>
      <c r="E241" s="75"/>
      <c r="F241" s="81"/>
      <c r="G241" s="44"/>
      <c r="H241" s="43"/>
      <c r="I241" s="54"/>
      <c r="L241" s="51"/>
      <c r="M241" s="47"/>
      <c r="O241" s="20"/>
      <c r="P241" s="20"/>
      <c r="Q241" s="20"/>
    </row>
    <row r="242" spans="1:17" ht="11.25" customHeight="1">
      <c r="A242" s="23"/>
      <c r="B242" s="42"/>
      <c r="C242" s="42"/>
      <c r="D242" s="42"/>
      <c r="E242" s="75"/>
      <c r="F242" s="81"/>
      <c r="G242" s="44"/>
      <c r="H242" s="43"/>
      <c r="I242" s="54"/>
      <c r="L242" s="51"/>
      <c r="M242" s="47"/>
      <c r="O242" s="20"/>
      <c r="P242" s="20"/>
      <c r="Q242" s="20"/>
    </row>
    <row r="243" spans="1:17" ht="11.25" customHeight="1">
      <c r="A243" s="23"/>
      <c r="B243" s="42"/>
      <c r="C243" s="42"/>
      <c r="D243" s="42"/>
      <c r="E243" s="75"/>
      <c r="F243" s="81"/>
      <c r="G243" s="44"/>
      <c r="H243" s="43"/>
      <c r="I243" s="54"/>
      <c r="L243" s="51"/>
      <c r="M243" s="47"/>
      <c r="O243" s="20"/>
      <c r="P243" s="20"/>
      <c r="Q243" s="20"/>
    </row>
    <row r="244" spans="1:17" ht="11.25" customHeight="1">
      <c r="A244" s="23"/>
      <c r="B244" s="42"/>
      <c r="C244" s="42"/>
      <c r="D244" s="42"/>
      <c r="E244" s="75"/>
      <c r="F244" s="81"/>
      <c r="G244" s="44"/>
      <c r="H244" s="43"/>
      <c r="I244" s="54"/>
      <c r="L244" s="51"/>
      <c r="M244" s="47"/>
      <c r="O244" s="20"/>
      <c r="P244" s="20"/>
      <c r="Q244" s="20"/>
    </row>
    <row r="245" spans="1:17" ht="11.25" customHeight="1">
      <c r="A245" s="23"/>
      <c r="B245" s="42"/>
      <c r="C245" s="42"/>
      <c r="D245" s="42"/>
      <c r="E245" s="75"/>
      <c r="F245" s="81"/>
      <c r="G245" s="44"/>
      <c r="H245" s="43"/>
      <c r="I245" s="54"/>
      <c r="L245" s="51"/>
      <c r="M245" s="47"/>
      <c r="O245" s="20"/>
      <c r="P245" s="20"/>
      <c r="Q245" s="20"/>
    </row>
    <row r="246" spans="1:17" ht="11.25" customHeight="1">
      <c r="A246" s="23"/>
      <c r="B246" s="42"/>
      <c r="C246" s="42"/>
      <c r="D246" s="42"/>
      <c r="E246" s="75"/>
      <c r="F246" s="81"/>
      <c r="G246" s="44"/>
      <c r="H246" s="43"/>
      <c r="I246" s="54"/>
      <c r="L246" s="51"/>
      <c r="M246" s="47"/>
      <c r="O246" s="20"/>
      <c r="P246" s="20"/>
      <c r="Q246" s="20"/>
    </row>
    <row r="247" spans="1:17" ht="11.25" customHeight="1">
      <c r="A247" s="23"/>
      <c r="B247" s="42"/>
      <c r="C247" s="42"/>
      <c r="D247" s="42"/>
      <c r="E247" s="75"/>
      <c r="F247" s="81"/>
      <c r="G247" s="44"/>
      <c r="H247" s="43"/>
      <c r="I247" s="54"/>
      <c r="L247" s="51"/>
      <c r="M247" s="47"/>
      <c r="O247" s="20"/>
      <c r="P247" s="20"/>
      <c r="Q247" s="20"/>
    </row>
    <row r="248" spans="1:17" ht="11.25" customHeight="1">
      <c r="A248" s="23"/>
      <c r="B248" s="42"/>
      <c r="C248" s="42"/>
      <c r="D248" s="42"/>
      <c r="E248" s="75"/>
      <c r="F248" s="81"/>
      <c r="G248" s="44"/>
      <c r="H248" s="43"/>
      <c r="I248" s="54"/>
      <c r="L248" s="51"/>
      <c r="M248" s="47"/>
      <c r="O248" s="20"/>
      <c r="P248" s="20"/>
      <c r="Q248" s="20"/>
    </row>
    <row r="249" spans="1:17" ht="11.25" customHeight="1">
      <c r="A249" s="23"/>
      <c r="B249" s="42"/>
      <c r="C249" s="42"/>
      <c r="D249" s="42"/>
      <c r="E249" s="75"/>
      <c r="F249" s="81"/>
      <c r="G249" s="44"/>
      <c r="H249" s="43"/>
      <c r="I249" s="54"/>
      <c r="L249" s="51"/>
      <c r="M249" s="47"/>
      <c r="O249" s="20"/>
      <c r="P249" s="20"/>
      <c r="Q249" s="20"/>
    </row>
    <row r="250" spans="1:17" ht="11.25" customHeight="1">
      <c r="A250" s="23"/>
      <c r="B250" s="42"/>
      <c r="C250" s="42"/>
      <c r="D250" s="42"/>
      <c r="E250" s="75"/>
      <c r="F250" s="81"/>
      <c r="G250" s="44"/>
      <c r="H250" s="43"/>
      <c r="I250" s="54"/>
      <c r="L250" s="51"/>
      <c r="M250" s="47"/>
      <c r="O250" s="20"/>
      <c r="P250" s="20"/>
      <c r="Q250" s="20"/>
    </row>
    <row r="251" spans="1:17" ht="11.25" customHeight="1">
      <c r="A251" s="23"/>
      <c r="B251" s="42"/>
      <c r="C251" s="42"/>
      <c r="D251" s="42"/>
      <c r="E251" s="75"/>
      <c r="F251" s="81"/>
      <c r="G251" s="44"/>
      <c r="H251" s="43"/>
      <c r="I251" s="54"/>
      <c r="L251" s="51"/>
      <c r="M251" s="47"/>
      <c r="O251" s="20"/>
      <c r="P251" s="20"/>
      <c r="Q251" s="20"/>
    </row>
    <row r="252" spans="1:17" ht="11.25" customHeight="1">
      <c r="A252" s="23"/>
      <c r="B252" s="42"/>
      <c r="C252" s="42"/>
      <c r="D252" s="42"/>
      <c r="E252" s="75"/>
      <c r="F252" s="81"/>
      <c r="G252" s="44"/>
      <c r="H252" s="43"/>
      <c r="I252" s="54"/>
      <c r="L252" s="51"/>
      <c r="M252" s="47"/>
      <c r="O252" s="20"/>
      <c r="P252" s="20"/>
      <c r="Q252" s="20"/>
    </row>
    <row r="253" spans="1:17" ht="11.25" customHeight="1">
      <c r="A253" s="23"/>
      <c r="B253" s="42"/>
      <c r="C253" s="42"/>
      <c r="D253" s="42"/>
      <c r="E253" s="75"/>
      <c r="F253" s="81"/>
      <c r="G253" s="44"/>
      <c r="H253" s="43"/>
      <c r="I253" s="54"/>
      <c r="L253" s="51"/>
      <c r="M253" s="47"/>
      <c r="O253" s="20"/>
      <c r="P253" s="20"/>
      <c r="Q253" s="20"/>
    </row>
    <row r="254" spans="1:17" ht="11.25" customHeight="1">
      <c r="A254" s="23"/>
      <c r="B254" s="42"/>
      <c r="C254" s="42"/>
      <c r="D254" s="42"/>
      <c r="E254" s="75"/>
      <c r="F254" s="81"/>
      <c r="G254" s="44"/>
      <c r="H254" s="43"/>
      <c r="I254" s="54"/>
      <c r="L254" s="51"/>
      <c r="M254" s="47"/>
      <c r="O254" s="20"/>
      <c r="P254" s="20"/>
      <c r="Q254" s="20"/>
    </row>
    <row r="255" spans="1:17" ht="11.25" customHeight="1">
      <c r="A255" s="23"/>
      <c r="B255" s="42"/>
      <c r="C255" s="42"/>
      <c r="D255" s="42"/>
      <c r="E255" s="75"/>
      <c r="F255" s="81"/>
      <c r="G255" s="44"/>
      <c r="H255" s="43"/>
      <c r="I255" s="54"/>
      <c r="L255" s="51"/>
      <c r="M255" s="47"/>
      <c r="O255" s="20"/>
      <c r="P255" s="20"/>
      <c r="Q255" s="20"/>
    </row>
    <row r="256" spans="1:17" ht="11.25" customHeight="1">
      <c r="A256" s="23"/>
      <c r="B256" s="42"/>
      <c r="C256" s="42"/>
      <c r="D256" s="42"/>
      <c r="E256" s="75"/>
      <c r="F256" s="81"/>
      <c r="G256" s="44"/>
      <c r="H256" s="43"/>
      <c r="I256" s="54"/>
      <c r="L256" s="51"/>
      <c r="M256" s="47"/>
      <c r="O256" s="20"/>
      <c r="P256" s="20"/>
      <c r="Q256" s="20"/>
    </row>
    <row r="257" spans="1:17" ht="11.25" customHeight="1">
      <c r="A257" s="23"/>
      <c r="B257" s="42"/>
      <c r="C257" s="42"/>
      <c r="D257" s="42"/>
      <c r="E257" s="75"/>
      <c r="F257" s="81"/>
      <c r="G257" s="44"/>
      <c r="H257" s="43"/>
      <c r="I257" s="54"/>
      <c r="L257" s="51"/>
      <c r="M257" s="47"/>
      <c r="O257" s="20"/>
      <c r="P257" s="20"/>
      <c r="Q257" s="20"/>
    </row>
    <row r="258" spans="1:17" ht="11.25" customHeight="1">
      <c r="A258" s="23"/>
      <c r="B258" s="42"/>
      <c r="C258" s="42"/>
      <c r="D258" s="42"/>
      <c r="E258" s="75"/>
      <c r="F258" s="81"/>
      <c r="G258" s="44"/>
      <c r="H258" s="43"/>
      <c r="I258" s="54"/>
      <c r="L258" s="51"/>
      <c r="M258" s="47"/>
      <c r="O258" s="20"/>
      <c r="P258" s="20"/>
      <c r="Q258" s="20"/>
    </row>
    <row r="259" spans="1:17" ht="11.25" customHeight="1">
      <c r="A259" s="23"/>
      <c r="B259" s="42"/>
      <c r="C259" s="42"/>
      <c r="D259" s="42"/>
      <c r="E259" s="75"/>
      <c r="F259" s="81"/>
      <c r="G259" s="44"/>
      <c r="H259" s="43"/>
      <c r="I259" s="54"/>
      <c r="L259" s="51"/>
      <c r="M259" s="47"/>
      <c r="O259" s="20"/>
      <c r="P259" s="20"/>
      <c r="Q259" s="20"/>
    </row>
    <row r="260" spans="1:17" ht="11.25" customHeight="1">
      <c r="A260" s="23"/>
      <c r="B260" s="42"/>
      <c r="C260" s="42"/>
      <c r="D260" s="42"/>
      <c r="E260" s="75"/>
      <c r="F260" s="81"/>
      <c r="G260" s="44"/>
      <c r="H260" s="43"/>
      <c r="I260" s="54"/>
      <c r="L260" s="51"/>
      <c r="M260" s="47"/>
      <c r="O260" s="20"/>
      <c r="P260" s="20"/>
      <c r="Q260" s="20"/>
    </row>
    <row r="261" spans="1:17" ht="11.25" customHeight="1">
      <c r="A261" s="23"/>
      <c r="B261" s="42"/>
      <c r="C261" s="42"/>
      <c r="D261" s="42"/>
      <c r="E261" s="75"/>
      <c r="F261" s="81"/>
      <c r="G261" s="44"/>
      <c r="H261" s="43"/>
      <c r="I261" s="54"/>
      <c r="L261" s="51"/>
      <c r="M261" s="47"/>
      <c r="O261" s="20"/>
      <c r="P261" s="20"/>
      <c r="Q261" s="20"/>
    </row>
    <row r="262" spans="1:17" ht="11.25" customHeight="1">
      <c r="A262" s="23"/>
      <c r="B262" s="42"/>
      <c r="C262" s="42"/>
      <c r="D262" s="42"/>
      <c r="E262" s="75"/>
      <c r="F262" s="81"/>
      <c r="G262" s="44"/>
      <c r="H262" s="43"/>
      <c r="I262" s="54"/>
      <c r="L262" s="51"/>
      <c r="M262" s="47"/>
      <c r="O262" s="20"/>
      <c r="P262" s="20"/>
      <c r="Q262" s="20"/>
    </row>
    <row r="263" spans="1:17" ht="11.25" customHeight="1">
      <c r="A263" s="23"/>
      <c r="B263" s="42"/>
      <c r="C263" s="42"/>
      <c r="D263" s="42"/>
      <c r="E263" s="75"/>
      <c r="F263" s="81"/>
      <c r="G263" s="44"/>
      <c r="H263" s="43"/>
      <c r="I263" s="54"/>
      <c r="L263" s="51"/>
      <c r="M263" s="47"/>
      <c r="O263" s="20"/>
      <c r="P263" s="20"/>
      <c r="Q263" s="20"/>
    </row>
    <row r="264" spans="1:17" ht="11.25" customHeight="1">
      <c r="A264" s="23"/>
      <c r="B264" s="42"/>
      <c r="C264" s="42"/>
      <c r="D264" s="42"/>
      <c r="E264" s="75"/>
      <c r="F264" s="81"/>
      <c r="G264" s="44"/>
      <c r="H264" s="43"/>
      <c r="I264" s="54"/>
      <c r="L264" s="51"/>
      <c r="M264" s="47"/>
      <c r="O264" s="20"/>
      <c r="P264" s="20"/>
      <c r="Q264" s="20"/>
    </row>
    <row r="265" spans="1:17" ht="11.25" customHeight="1">
      <c r="A265" s="23"/>
      <c r="B265" s="42"/>
      <c r="C265" s="42"/>
      <c r="D265" s="42"/>
      <c r="E265" s="75"/>
      <c r="F265" s="81"/>
      <c r="G265" s="44"/>
      <c r="H265" s="43"/>
      <c r="I265" s="54"/>
      <c r="L265" s="51"/>
      <c r="M265" s="47"/>
      <c r="O265" s="20"/>
      <c r="P265" s="20"/>
      <c r="Q265" s="20"/>
    </row>
    <row r="266" spans="1:17" ht="11.25" customHeight="1">
      <c r="A266" s="23"/>
      <c r="B266" s="42"/>
      <c r="C266" s="42"/>
      <c r="D266" s="42"/>
      <c r="E266" s="75"/>
      <c r="F266" s="81"/>
      <c r="G266" s="44"/>
      <c r="H266" s="43"/>
      <c r="I266" s="54"/>
      <c r="L266" s="51"/>
      <c r="M266" s="47"/>
      <c r="O266" s="20"/>
      <c r="P266" s="20"/>
      <c r="Q266" s="20"/>
    </row>
    <row r="267" spans="1:17" ht="11.25" customHeight="1">
      <c r="A267" s="23"/>
      <c r="B267" s="42"/>
      <c r="C267" s="42"/>
      <c r="D267" s="42"/>
      <c r="E267" s="75"/>
      <c r="F267" s="81"/>
      <c r="G267" s="44"/>
      <c r="H267" s="43"/>
      <c r="I267" s="54"/>
      <c r="L267" s="51"/>
      <c r="M267" s="47"/>
      <c r="O267" s="20"/>
      <c r="P267" s="20"/>
      <c r="Q267" s="20"/>
    </row>
    <row r="268" spans="1:17" ht="11.25" customHeight="1">
      <c r="A268" s="23"/>
      <c r="B268" s="42"/>
      <c r="C268" s="42"/>
      <c r="D268" s="42"/>
      <c r="E268" s="75"/>
      <c r="F268" s="81"/>
      <c r="G268" s="44"/>
      <c r="H268" s="43"/>
      <c r="I268" s="54"/>
      <c r="L268" s="51"/>
      <c r="M268" s="47"/>
      <c r="O268" s="20"/>
      <c r="P268" s="20"/>
      <c r="Q268" s="20"/>
    </row>
    <row r="269" spans="1:17" ht="11.25" customHeight="1">
      <c r="A269" s="23"/>
      <c r="B269" s="42"/>
      <c r="C269" s="42"/>
      <c r="D269" s="42"/>
      <c r="E269" s="75"/>
      <c r="F269" s="81"/>
      <c r="G269" s="44"/>
      <c r="H269" s="43"/>
      <c r="I269" s="54"/>
      <c r="L269" s="51"/>
      <c r="M269" s="47"/>
      <c r="O269" s="20"/>
      <c r="P269" s="20"/>
      <c r="Q269" s="20"/>
    </row>
    <row r="270" spans="1:17" ht="11.25" customHeight="1">
      <c r="A270" s="23"/>
      <c r="B270" s="42"/>
      <c r="C270" s="42"/>
      <c r="D270" s="42"/>
      <c r="E270" s="75"/>
      <c r="F270" s="81"/>
      <c r="G270" s="44"/>
      <c r="H270" s="43"/>
      <c r="I270" s="54"/>
      <c r="L270" s="51"/>
      <c r="M270" s="47"/>
      <c r="O270" s="20"/>
      <c r="P270" s="20"/>
      <c r="Q270" s="20"/>
    </row>
    <row r="271" spans="1:17" ht="11.25" customHeight="1">
      <c r="A271" s="23"/>
      <c r="B271" s="42"/>
      <c r="C271" s="42"/>
      <c r="D271" s="42"/>
      <c r="E271" s="75"/>
      <c r="F271" s="81"/>
      <c r="G271" s="44"/>
      <c r="H271" s="43"/>
      <c r="I271" s="54"/>
      <c r="L271" s="51"/>
      <c r="M271" s="47"/>
      <c r="O271" s="20"/>
      <c r="P271" s="20"/>
      <c r="Q271" s="20"/>
    </row>
    <row r="272" spans="1:17" ht="11.25" customHeight="1">
      <c r="A272" s="23"/>
      <c r="B272" s="42"/>
      <c r="C272" s="42"/>
      <c r="D272" s="42"/>
      <c r="E272" s="75"/>
      <c r="F272" s="81"/>
      <c r="G272" s="44"/>
      <c r="H272" s="43"/>
      <c r="I272" s="54"/>
      <c r="L272" s="51"/>
      <c r="M272" s="47"/>
      <c r="O272" s="20"/>
      <c r="P272" s="20"/>
      <c r="Q272" s="20"/>
    </row>
    <row r="273" spans="1:17" ht="11.25" customHeight="1">
      <c r="A273" s="23"/>
      <c r="B273" s="42"/>
      <c r="C273" s="42"/>
      <c r="D273" s="42"/>
      <c r="E273" s="75"/>
      <c r="F273" s="81"/>
      <c r="G273" s="44"/>
      <c r="H273" s="43"/>
      <c r="I273" s="54"/>
      <c r="L273" s="51"/>
      <c r="M273" s="47"/>
      <c r="O273" s="20"/>
      <c r="P273" s="20"/>
      <c r="Q273" s="20"/>
    </row>
    <row r="274" spans="1:17" ht="11.25" customHeight="1">
      <c r="A274" s="23"/>
      <c r="B274" s="42"/>
      <c r="C274" s="42"/>
      <c r="D274" s="42"/>
      <c r="E274" s="75"/>
      <c r="F274" s="81"/>
      <c r="G274" s="44"/>
      <c r="H274" s="43"/>
      <c r="I274" s="54"/>
      <c r="L274" s="51"/>
      <c r="M274" s="47"/>
      <c r="O274" s="20"/>
      <c r="P274" s="20"/>
      <c r="Q274" s="20"/>
    </row>
    <row r="275" spans="1:17" ht="11.25" customHeight="1">
      <c r="A275" s="23"/>
      <c r="B275" s="42"/>
      <c r="C275" s="42"/>
      <c r="D275" s="42"/>
      <c r="E275" s="75"/>
      <c r="F275" s="81"/>
      <c r="G275" s="44"/>
      <c r="H275" s="43"/>
      <c r="I275" s="54"/>
      <c r="L275" s="51"/>
      <c r="M275" s="47"/>
      <c r="O275" s="20"/>
      <c r="P275" s="20"/>
      <c r="Q275" s="20"/>
    </row>
    <row r="276" spans="1:17" ht="11.25" customHeight="1">
      <c r="A276" s="23"/>
      <c r="B276" s="42"/>
      <c r="C276" s="42"/>
      <c r="D276" s="42"/>
      <c r="E276" s="75"/>
      <c r="F276" s="81"/>
      <c r="G276" s="44"/>
      <c r="H276" s="43"/>
      <c r="I276" s="54"/>
      <c r="L276" s="51"/>
      <c r="M276" s="47"/>
      <c r="O276" s="20"/>
      <c r="P276" s="20"/>
      <c r="Q276" s="20"/>
    </row>
    <row r="277" spans="1:17" ht="11.25" customHeight="1">
      <c r="A277" s="23"/>
      <c r="B277" s="42"/>
      <c r="C277" s="42"/>
      <c r="D277" s="42"/>
      <c r="E277" s="75"/>
      <c r="F277" s="81"/>
      <c r="G277" s="44"/>
      <c r="H277" s="43"/>
      <c r="I277" s="54"/>
      <c r="L277" s="51"/>
      <c r="M277" s="47"/>
      <c r="O277" s="20"/>
      <c r="P277" s="20"/>
      <c r="Q277" s="20"/>
    </row>
    <row r="278" spans="1:17" ht="11.25" customHeight="1">
      <c r="A278" s="23"/>
      <c r="B278" s="42"/>
      <c r="C278" s="42"/>
      <c r="D278" s="42"/>
      <c r="E278" s="75"/>
      <c r="F278" s="81"/>
      <c r="G278" s="44"/>
      <c r="H278" s="43"/>
      <c r="I278" s="54"/>
      <c r="L278" s="51"/>
      <c r="M278" s="47"/>
      <c r="O278" s="20"/>
      <c r="P278" s="20"/>
      <c r="Q278" s="20"/>
    </row>
    <row r="279" spans="1:17" ht="11.25" customHeight="1">
      <c r="A279" s="23"/>
      <c r="B279" s="42"/>
      <c r="C279" s="42"/>
      <c r="D279" s="42"/>
      <c r="E279" s="75"/>
      <c r="F279" s="81"/>
      <c r="G279" s="44"/>
      <c r="H279" s="43"/>
      <c r="I279" s="54"/>
      <c r="L279" s="51"/>
      <c r="M279" s="47"/>
      <c r="O279" s="20"/>
      <c r="P279" s="20"/>
      <c r="Q279" s="20"/>
    </row>
    <row r="280" spans="1:17" ht="11.25" customHeight="1">
      <c r="A280" s="23"/>
      <c r="B280" s="42"/>
      <c r="C280" s="42"/>
      <c r="D280" s="42"/>
      <c r="E280" s="75"/>
      <c r="F280" s="81"/>
      <c r="G280" s="44"/>
      <c r="H280" s="43"/>
      <c r="I280" s="54"/>
      <c r="L280" s="51"/>
      <c r="M280" s="47"/>
      <c r="O280" s="20"/>
      <c r="P280" s="20"/>
      <c r="Q280" s="20"/>
    </row>
    <row r="281" spans="1:17" ht="11.25" customHeight="1">
      <c r="A281" s="23"/>
      <c r="B281" s="42"/>
      <c r="C281" s="42"/>
      <c r="D281" s="42"/>
      <c r="E281" s="75"/>
      <c r="F281" s="81"/>
      <c r="G281" s="44"/>
      <c r="H281" s="43"/>
      <c r="I281" s="54"/>
      <c r="L281" s="51"/>
      <c r="M281" s="47"/>
      <c r="O281" s="20"/>
      <c r="P281" s="20"/>
      <c r="Q281" s="20"/>
    </row>
    <row r="282" spans="1:17" ht="11.25" customHeight="1">
      <c r="A282" s="23"/>
      <c r="B282" s="42"/>
      <c r="C282" s="42"/>
      <c r="D282" s="42"/>
      <c r="E282" s="75"/>
      <c r="F282" s="81"/>
      <c r="G282" s="44"/>
      <c r="H282" s="43"/>
      <c r="I282" s="54"/>
      <c r="L282" s="51"/>
      <c r="M282" s="47"/>
      <c r="O282" s="20"/>
      <c r="P282" s="20"/>
      <c r="Q282" s="20"/>
    </row>
    <row r="283" spans="1:17" ht="11.25" customHeight="1">
      <c r="A283" s="23"/>
      <c r="B283" s="42"/>
      <c r="C283" s="42"/>
      <c r="D283" s="42"/>
      <c r="E283" s="75"/>
      <c r="F283" s="81"/>
      <c r="G283" s="44"/>
      <c r="H283" s="43"/>
      <c r="I283" s="54"/>
      <c r="L283" s="51"/>
      <c r="M283" s="47"/>
      <c r="O283" s="20"/>
      <c r="P283" s="20"/>
      <c r="Q283" s="20"/>
    </row>
    <row r="284" spans="1:17" ht="11.25" customHeight="1">
      <c r="A284" s="23"/>
      <c r="B284" s="42"/>
      <c r="C284" s="42"/>
      <c r="D284" s="42"/>
      <c r="E284" s="75"/>
      <c r="F284" s="81"/>
      <c r="G284" s="42"/>
      <c r="H284" s="42"/>
      <c r="I284" s="42"/>
      <c r="J284" s="75"/>
      <c r="K284" s="81"/>
      <c r="L284" s="44"/>
      <c r="M284" s="43"/>
      <c r="O284" s="20"/>
      <c r="P284" s="20"/>
      <c r="Q284" s="20"/>
    </row>
    <row r="285" spans="1:17" ht="11.25" customHeight="1">
      <c r="A285" s="23"/>
      <c r="B285" s="42"/>
      <c r="C285" s="42"/>
      <c r="D285" s="42"/>
      <c r="E285" s="75"/>
      <c r="F285" s="81"/>
      <c r="G285" s="42"/>
      <c r="H285" s="42"/>
      <c r="I285" s="42"/>
      <c r="J285" s="75"/>
      <c r="K285" s="81"/>
      <c r="L285" s="44"/>
      <c r="M285" s="43"/>
      <c r="O285" s="20"/>
      <c r="P285" s="20"/>
      <c r="Q285" s="20"/>
    </row>
    <row r="286" spans="1:17" ht="11.25" customHeight="1">
      <c r="A286" s="23"/>
      <c r="B286" s="42"/>
      <c r="C286" s="42"/>
      <c r="D286" s="42"/>
      <c r="E286" s="75"/>
      <c r="F286" s="81"/>
      <c r="G286" s="42"/>
      <c r="H286" s="42"/>
      <c r="I286" s="42"/>
      <c r="J286" s="75"/>
      <c r="K286" s="81"/>
      <c r="L286" s="44"/>
      <c r="M286" s="43"/>
      <c r="O286" s="20"/>
      <c r="P286" s="20"/>
      <c r="Q286" s="20"/>
    </row>
    <row r="287" spans="1:17" ht="11.25" customHeight="1">
      <c r="A287" s="23"/>
      <c r="B287" s="42"/>
      <c r="C287" s="42"/>
      <c r="D287" s="42"/>
      <c r="E287" s="75"/>
      <c r="F287" s="81"/>
      <c r="G287" s="42"/>
      <c r="H287" s="42"/>
      <c r="I287" s="42"/>
      <c r="J287" s="75"/>
      <c r="K287" s="81"/>
      <c r="L287" s="44"/>
      <c r="M287" s="43"/>
      <c r="O287" s="20"/>
      <c r="P287" s="20"/>
      <c r="Q287" s="20"/>
    </row>
    <row r="288" spans="1:17" ht="11.25" customHeight="1">
      <c r="A288" s="23"/>
      <c r="B288" s="42"/>
      <c r="C288" s="42"/>
      <c r="D288" s="42"/>
      <c r="E288" s="75"/>
      <c r="F288" s="81"/>
      <c r="G288" s="42"/>
      <c r="H288" s="42"/>
      <c r="I288" s="42"/>
      <c r="J288" s="75"/>
      <c r="K288" s="81"/>
      <c r="L288" s="44"/>
      <c r="M288" s="43"/>
      <c r="O288" s="20"/>
      <c r="P288" s="20"/>
      <c r="Q288" s="20"/>
    </row>
    <row r="289" spans="1:17" ht="11.25" customHeight="1">
      <c r="A289" s="23"/>
      <c r="B289" s="42"/>
      <c r="C289" s="42"/>
      <c r="D289" s="42"/>
      <c r="E289" s="75"/>
      <c r="F289" s="81"/>
      <c r="G289" s="42"/>
      <c r="H289" s="43"/>
      <c r="I289" s="54"/>
      <c r="L289" s="51"/>
      <c r="M289" s="47"/>
      <c r="O289" s="20"/>
      <c r="P289" s="20"/>
      <c r="Q289" s="20"/>
    </row>
    <row r="290" spans="1:17" ht="11.25" customHeight="1">
      <c r="A290" s="23"/>
      <c r="B290" s="42"/>
      <c r="C290" s="42"/>
      <c r="D290" s="42"/>
      <c r="E290" s="75"/>
      <c r="F290" s="81"/>
      <c r="G290" s="44"/>
      <c r="H290" s="43"/>
      <c r="I290" s="54"/>
      <c r="L290" s="51"/>
      <c r="M290" s="47"/>
      <c r="O290" s="20"/>
      <c r="P290" s="20"/>
      <c r="Q290" s="20"/>
    </row>
    <row r="291" spans="1:17" ht="11.25" customHeight="1">
      <c r="A291" s="23"/>
    </row>
    <row r="292" spans="1:17" ht="11.25" customHeight="1">
      <c r="A292" s="23"/>
    </row>
    <row r="293" spans="1:17" ht="11.25" customHeight="1">
      <c r="A293" s="23"/>
    </row>
    <row r="294" spans="1:17" ht="11.25" customHeight="1">
      <c r="A294" s="23"/>
    </row>
    <row r="295" spans="1:17" ht="11.25" customHeight="1">
      <c r="A295" s="23"/>
    </row>
    <row r="296" spans="1:17" ht="11.25" customHeight="1">
      <c r="A296" s="23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1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2</v>
      </c>
      <c r="P2" s="14">
        <f>SUMIFS(data!$E:$E, data!$O:$O, 1, data!$P:$P, 6, data!$L:$L, 1)</f>
        <v>2</v>
      </c>
      <c r="Q2" s="14">
        <f>SUMIFS(data!$E:$E, data!$O:$O, 2, data!$P:$P, 6, data!$L:$L, 1)</f>
        <v>1</v>
      </c>
      <c r="R2" s="14">
        <f>SUMIFS(data!$E:$E, data!$O:$O, 3, data!$P:$P, 6, data!$L:$L, 1)</f>
        <v>0</v>
      </c>
      <c r="S2" s="14">
        <f>SUMIFS(data!$E:$E, data!$O:$O, 1, data!$P:$P, 7, data!$L:$L, 1)</f>
        <v>1</v>
      </c>
      <c r="T2" s="14">
        <f>SUMIFS(data!$E:$E, data!$O:$O, 2, data!$P:$P, 7, data!$L:$L, 1)</f>
        <v>4</v>
      </c>
      <c r="U2" s="14">
        <f>SUMIFS(data!$E:$E, data!$O:$O, 3, data!$P:$P, 7, data!$L:$L, 1)</f>
        <v>17</v>
      </c>
      <c r="V2" s="14">
        <f>SUMIFS(data!$E:$E, data!$O:$O, 1, data!$P:$P, 8, data!$L:$L, 1)</f>
        <v>14</v>
      </c>
      <c r="W2" s="14">
        <f>SUMIFS(data!$E:$E, data!$O:$O, 2, data!$P:$P, 8, data!$L:$L, 1)</f>
        <v>9</v>
      </c>
      <c r="X2" s="14">
        <f>SUMIFS(data!$E:$E, data!$O:$O, 3, data!$P:$P, 8, data!$L:$L, 1)</f>
        <v>8</v>
      </c>
      <c r="Y2" s="14">
        <f>SUMIFS(data!$E:$E, data!$O:$O, 1, data!$P:$P, 9, data!$L:$L, 1)</f>
        <v>8</v>
      </c>
      <c r="Z2" s="14">
        <f>SUMIFS(data!$E:$E, data!$O:$O, 2, data!$P:$P, 9, data!$L:$L, 1)</f>
        <v>18</v>
      </c>
      <c r="AA2" s="14">
        <f>SUMIFS(data!$E:$E, data!$O:$O, 3, data!$P:$P, 9, data!$L:$L, 1)</f>
        <v>10</v>
      </c>
      <c r="AB2" s="14">
        <f>SUMIFS(data!$E:$E, data!$O:$O, 1, data!$P:$P, 10, data!$L:$L, 1)</f>
        <v>25</v>
      </c>
      <c r="AC2" s="14">
        <f>SUMIFS(data!$E:$E, data!$O:$O, 2, data!$P:$P, 10, data!$L:$L, 1)</f>
        <v>62</v>
      </c>
      <c r="AD2" s="14">
        <f>SUMIFS(data!$E:$E, data!$O:$O, 3, data!$P:$P, 10, data!$L:$L, 1)</f>
        <v>18</v>
      </c>
      <c r="AE2" s="14">
        <f>SUMIFS(data!$E:$E, data!$O:$O, 1, data!$P:$P, 11, data!$L:$L, 1)</f>
        <v>10</v>
      </c>
      <c r="AF2" s="14">
        <f>SUMIFS(data!$E:$E, data!$O:$O, 2, data!$P:$P, 11, data!$L:$L, 1)</f>
        <v>3</v>
      </c>
      <c r="AG2" s="14">
        <f>SUMIFS(data!$E:$E, data!$O:$O, 3, data!$P:$P, 11, data!$L:$L, 1)</f>
        <v>2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215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105">
        <f>SUM(A2:AJ2)</f>
        <v>215</v>
      </c>
      <c r="H4" s="106"/>
      <c r="I4" s="106"/>
      <c r="J4" s="106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1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1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2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1</v>
      </c>
    </row>
    <row r="24" spans="38:39">
      <c r="AL24">
        <v>1970</v>
      </c>
      <c r="AM24">
        <f>SUMIFS(data!$E:$E, data!$Q:$Q, "1970", data!$L:$L, 1)</f>
        <v>1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2</v>
      </c>
    </row>
    <row r="27" spans="38:39">
      <c r="AL27">
        <v>1973</v>
      </c>
      <c r="AM27">
        <f>SUMIFS(data!$E:$E, data!$Q:$Q, "1973", data!$L:$L, 1)</f>
        <v>3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1</v>
      </c>
    </row>
    <row r="32" spans="38:39">
      <c r="AL32">
        <v>1978</v>
      </c>
      <c r="AM32">
        <f>SUMIFS(data!$E:$E, data!$Q:$Q, "1978", data!$L:$L, 1)</f>
        <v>1</v>
      </c>
    </row>
    <row r="33" spans="38:39">
      <c r="AL33">
        <v>1979</v>
      </c>
      <c r="AM33">
        <f>SUMIFS(data!$E:$E, data!$Q:$Q, "1979", data!$L:$L, 1)</f>
        <v>1</v>
      </c>
    </row>
    <row r="34" spans="38:39">
      <c r="AL34">
        <v>1980</v>
      </c>
      <c r="AM34">
        <f>SUMIFS(data!$E:$E, data!$Q:$Q, "1980", data!$L:$L, 1)</f>
        <v>4</v>
      </c>
    </row>
    <row r="35" spans="38:39">
      <c r="AL35">
        <v>1981</v>
      </c>
      <c r="AM35">
        <f>SUMIFS(data!$E:$E, data!$Q:$Q, "1981", data!$L:$L, 1)</f>
        <v>1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4</v>
      </c>
    </row>
    <row r="38" spans="38:39">
      <c r="AL38">
        <v>1984</v>
      </c>
      <c r="AM38">
        <f>SUMIFS(data!$E:$E, data!$Q:$Q, "1984", data!$L:$L, 1)</f>
        <v>1</v>
      </c>
    </row>
    <row r="39" spans="38:39">
      <c r="AL39">
        <v>1985</v>
      </c>
      <c r="AM39">
        <f>SUMIFS(data!$E:$E, data!$Q:$Q, "1985", data!$L:$L, 1)</f>
        <v>2</v>
      </c>
    </row>
    <row r="40" spans="38:39">
      <c r="AL40">
        <v>1986</v>
      </c>
      <c r="AM40">
        <f>SUMIFS(data!$E:$E, data!$Q:$Q, "1986", data!$L:$L, 1)</f>
        <v>1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1</v>
      </c>
    </row>
    <row r="43" spans="38:39">
      <c r="AL43">
        <v>1989</v>
      </c>
      <c r="AM43">
        <f>SUMIFS(data!$E:$E, data!$Q:$Q, "1989", data!$L:$L, 1)</f>
        <v>1</v>
      </c>
    </row>
    <row r="44" spans="38:39">
      <c r="AL44">
        <v>1990</v>
      </c>
      <c r="AM44">
        <f>SUMIFS(data!$E:$E, data!$Q:$Q, "1990", data!$L:$L, 1)</f>
        <v>1</v>
      </c>
    </row>
    <row r="45" spans="38:39">
      <c r="AL45">
        <v>1991</v>
      </c>
      <c r="AM45">
        <f>SUMIFS(data!$E:$E, data!$Q:$Q, "1991", data!$L:$L, 1)</f>
        <v>1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2</v>
      </c>
    </row>
    <row r="48" spans="38:39">
      <c r="AL48">
        <v>1994</v>
      </c>
      <c r="AM48">
        <f>SUMIFS(data!$E:$E, data!$Q:$Q, "1994", data!$L:$L, 1)</f>
        <v>2</v>
      </c>
    </row>
    <row r="49" spans="38:39">
      <c r="AL49">
        <v>1995</v>
      </c>
      <c r="AM49">
        <f>SUMIFS(data!$E:$E, data!$Q:$Q, "1995", data!$L:$L, 1)</f>
        <v>2</v>
      </c>
    </row>
    <row r="50" spans="38:39">
      <c r="AL50">
        <v>1996</v>
      </c>
      <c r="AM50">
        <f>SUMIFS(data!$E:$E, data!$Q:$Q, "1996", data!$L:$L, 1)</f>
        <v>4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1</v>
      </c>
    </row>
    <row r="53" spans="38:39">
      <c r="AL53">
        <v>1999</v>
      </c>
      <c r="AM53">
        <f>SUMIFS(data!$E:$E, data!$Q:$Q, "1999", data!$L:$L, 1)</f>
        <v>5</v>
      </c>
    </row>
    <row r="54" spans="38:39">
      <c r="AL54">
        <v>2000</v>
      </c>
      <c r="AM54">
        <f>SUMIFS(data!$E:$E, data!$Q:$Q, "2000", data!$L:$L, 1)</f>
        <v>12</v>
      </c>
    </row>
    <row r="55" spans="38:39">
      <c r="AL55">
        <v>2001</v>
      </c>
      <c r="AM55">
        <f>SUMIFS(data!$E:$E, data!$Q:$Q, "2001", data!$L:$L, 1)</f>
        <v>4</v>
      </c>
    </row>
    <row r="56" spans="38:39">
      <c r="AL56">
        <v>2002</v>
      </c>
      <c r="AM56">
        <f>SUMIFS(data!$E:$E, data!$Q:$Q, "2002", data!$L:$L, 1)</f>
        <v>1</v>
      </c>
    </row>
    <row r="57" spans="38:39">
      <c r="AL57">
        <v>2003</v>
      </c>
      <c r="AM57">
        <f>SUMIFS(data!$E:$E, data!$Q:$Q, "2003", data!$L:$L, 1)</f>
        <v>4</v>
      </c>
    </row>
    <row r="58" spans="38:39">
      <c r="AL58">
        <v>2004</v>
      </c>
      <c r="AM58">
        <f>SUMIFS(data!$E:$E, data!$Q:$Q, "2004", data!$L:$L, 1)</f>
        <v>1</v>
      </c>
    </row>
    <row r="59" spans="38:39">
      <c r="AL59">
        <v>2005</v>
      </c>
      <c r="AM59">
        <f>SUMIFS(data!$E:$E, data!$Q:$Q, "2005", data!$L:$L, 1)</f>
        <v>27</v>
      </c>
    </row>
    <row r="60" spans="38:39">
      <c r="AL60">
        <v>2006</v>
      </c>
      <c r="AM60">
        <f>SUMIFS(data!$E:$E, data!$Q:$Q, "2006", data!$L:$L, 1)</f>
        <v>7</v>
      </c>
    </row>
    <row r="61" spans="38:39">
      <c r="AL61">
        <v>2007</v>
      </c>
      <c r="AM61">
        <f>SUMIFS(data!$E:$E, data!$Q:$Q, "2007", data!$L:$L, 1)</f>
        <v>5</v>
      </c>
    </row>
    <row r="62" spans="38:39">
      <c r="AL62">
        <v>2008</v>
      </c>
      <c r="AM62">
        <f>SUMIFS(data!$E:$E, data!$Q:$Q, "2008", data!$L:$L, 1)</f>
        <v>4</v>
      </c>
    </row>
    <row r="63" spans="38:39">
      <c r="AL63">
        <v>2009</v>
      </c>
      <c r="AM63">
        <f>SUMIFS(data!$E:$E, data!$Q:$Q, "2009", data!$L:$L, 1)</f>
        <v>2</v>
      </c>
    </row>
    <row r="64" spans="38:39">
      <c r="AL64">
        <v>2010</v>
      </c>
      <c r="AM64">
        <f>SUMIFS(data!$E:$E, data!$Q:$Q, "2010", data!$L:$L, 1)</f>
        <v>1</v>
      </c>
    </row>
    <row r="65" spans="38:39">
      <c r="AL65">
        <v>2011</v>
      </c>
      <c r="AM65">
        <f>SUMIFS(data!$E:$E, data!$Q:$Q, "2011", data!$L:$L, 1)</f>
        <v>18</v>
      </c>
    </row>
    <row r="66" spans="38:39">
      <c r="AL66">
        <v>2012</v>
      </c>
      <c r="AM66">
        <f>SUMIFS(data!$E:$E, data!$Q:$Q, "2012", data!$L:$L, 1)</f>
        <v>5</v>
      </c>
    </row>
    <row r="67" spans="38:39">
      <c r="AL67">
        <v>2013</v>
      </c>
      <c r="AM67">
        <f>SUMIFS(data!$E:$E, data!$Q:$Q, "2013", data!$L:$L, 1)</f>
        <v>5</v>
      </c>
    </row>
    <row r="68" spans="38:39">
      <c r="AL68">
        <v>2014</v>
      </c>
      <c r="AM68">
        <f>SUMIFS(data!$E:$E, data!$Q:$Q, "2014", data!$L:$L, 1)</f>
        <v>4</v>
      </c>
    </row>
    <row r="69" spans="38:39">
      <c r="AL69">
        <v>2015</v>
      </c>
      <c r="AM69">
        <f>SUMIFS(data!$E:$E, data!$Q:$Q, "2015", data!$L:$L, 1)</f>
        <v>5</v>
      </c>
    </row>
    <row r="70" spans="38:39">
      <c r="AL70">
        <v>2016</v>
      </c>
      <c r="AM70">
        <f>SUMIFS(data!$E:$E, data!$Q:$Q, "2016", data!$L:$L, 1)</f>
        <v>4</v>
      </c>
    </row>
    <row r="71" spans="38:39">
      <c r="AL71">
        <v>2017</v>
      </c>
      <c r="AM71">
        <f>SUMIFS(data!$E:$E, data!$Q:$Q, "2017", data!$L:$L, 1)</f>
        <v>4</v>
      </c>
    </row>
    <row r="72" spans="38:39">
      <c r="AL72">
        <v>2018</v>
      </c>
      <c r="AM72">
        <f>SUMIFS(data!$E:$E, data!$Q:$Q, "2018", data!$L:$L, 1)</f>
        <v>3</v>
      </c>
    </row>
    <row r="73" spans="38:39">
      <c r="AL73">
        <v>2019</v>
      </c>
      <c r="AM73">
        <f>SUMIFS(data!$E:$E, data!$Q:$Q, "2019", data!$L:$L, 1)</f>
        <v>49</v>
      </c>
    </row>
    <row r="74" spans="38:39">
      <c r="AL74">
        <v>2020</v>
      </c>
      <c r="AM74">
        <f>SUMIFS(data!$E:$E, data!$Q:$Q, "2020", data!$L:$L, 1)</f>
        <v>1</v>
      </c>
    </row>
    <row r="75" spans="38:39">
      <c r="AL75">
        <v>2021</v>
      </c>
      <c r="AM75">
        <f>SUMIFS(data!$E:$E, data!$Q:$Q, "2021", data!$L:$L, 1)</f>
        <v>2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28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4</v>
      </c>
    </row>
    <row r="3" spans="11:14">
      <c r="L3" s="2" t="s">
        <v>55</v>
      </c>
      <c r="M3" s="2" t="s">
        <v>66</v>
      </c>
      <c r="N3" s="2">
        <f>SUMIFS(data!E:E, data!B:B, "=arg", data!L:L, 1)</f>
        <v>8</v>
      </c>
    </row>
    <row r="4" spans="11:14">
      <c r="L4" s="2" t="s">
        <v>44</v>
      </c>
      <c r="M4" s="2" t="s">
        <v>67</v>
      </c>
      <c r="N4" s="2">
        <f>SUMIFS(data!E:E, data!B:B, "=ayr", data!L:L, 1)</f>
        <v>6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2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2" t="s">
        <v>186</v>
      </c>
      <c r="N8" s="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1</v>
      </c>
    </row>
    <row r="10" spans="11:14">
      <c r="L10" s="2" t="s">
        <v>50</v>
      </c>
      <c r="M10" s="2" t="s">
        <v>72</v>
      </c>
      <c r="N10" s="2">
        <f>SUMIFS(data!E:E, data!B:B, "=fair", data!L:L, 1)</f>
        <v>4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2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18</v>
      </c>
    </row>
    <row r="18" spans="12:14">
      <c r="L18" s="2" t="s">
        <v>61</v>
      </c>
      <c r="M18" s="2" t="s">
        <v>76</v>
      </c>
      <c r="N18" s="2">
        <f>SUMIFS(data!E:E, data!B:B, "=m-n", data!L:L, 1)</f>
        <v>2</v>
      </c>
    </row>
    <row r="19" spans="12:14">
      <c r="L19" s="2" t="s">
        <v>58</v>
      </c>
      <c r="M19" s="2" t="s">
        <v>77</v>
      </c>
      <c r="N19" s="2">
        <f>SUMIFS(data!E:E, data!B:B, "=nes", data!L:L, 1)</f>
        <v>20</v>
      </c>
    </row>
    <row r="20" spans="12:14">
      <c r="L20" s="2" t="s">
        <v>56</v>
      </c>
      <c r="M20" s="2" t="s">
        <v>78</v>
      </c>
      <c r="N20" s="2">
        <f>SUMIFS(data!E:E, data!B:B, "=ork", data!L:L, 1)</f>
        <v>28</v>
      </c>
    </row>
    <row r="21" spans="12:14">
      <c r="L21" s="2" t="s">
        <v>62</v>
      </c>
      <c r="M21" s="2" t="s">
        <v>79</v>
      </c>
      <c r="N21" s="2">
        <f>SUMIFS(data!E:E, data!B:B, "=oheb", data!L:L, 1)</f>
        <v>93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25</v>
      </c>
    </row>
    <row r="24" spans="12:14">
      <c r="L24" s="2" t="s">
        <v>59</v>
      </c>
      <c r="M24" s="2" t="s">
        <v>82</v>
      </c>
      <c r="N24" s="2">
        <f>SUMIFS(data!E:E, data!B:B, "=forth", data!L:L, 1)</f>
        <v>1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215</v>
      </c>
    </row>
    <row r="28" spans="12:14">
      <c r="L28" s="17"/>
      <c r="M28" s="18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2023-05-10T16:37:43Z</dcterms:modified>
</cp:coreProperties>
</file>